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推移" sheetId="1" r:id="rId1"/>
    <sheet name="true" sheetId="3" r:id="rId2"/>
    <sheet name="受託事業" sheetId="4" r:id="rId3"/>
    <sheet name="Sheet2" sheetId="5" r:id="rId4"/>
  </sheets>
  <calcPr calcId="145621"/>
</workbook>
</file>

<file path=xl/calcChain.xml><?xml version="1.0" encoding="utf-8"?>
<calcChain xmlns="http://schemas.openxmlformats.org/spreadsheetml/2006/main">
  <c r="F38" i="4" l="1"/>
  <c r="E38" i="4"/>
  <c r="E39" i="4" s="1"/>
  <c r="E40" i="4" s="1"/>
  <c r="E41" i="4" s="1"/>
  <c r="E42" i="4" s="1"/>
  <c r="E43" i="4" s="1"/>
  <c r="E44" i="4" s="1"/>
  <c r="E25" i="4"/>
  <c r="E26" i="4" s="1"/>
  <c r="E27" i="4" s="1"/>
  <c r="E28" i="4" s="1"/>
  <c r="E29" i="4" s="1"/>
  <c r="E30" i="4" s="1"/>
  <c r="E31" i="4" s="1"/>
  <c r="F25" i="4"/>
  <c r="F26" i="4" s="1"/>
  <c r="F27" i="4" s="1"/>
  <c r="F28" i="4" s="1"/>
  <c r="F29" i="4" s="1"/>
  <c r="F30" i="4" s="1"/>
  <c r="F31" i="4" s="1"/>
  <c r="B22" i="4"/>
  <c r="F11" i="4"/>
  <c r="F12" i="4" s="1"/>
  <c r="F13" i="4" s="1"/>
  <c r="F14" i="4" s="1"/>
  <c r="F15" i="4" s="1"/>
  <c r="F16" i="4" s="1"/>
  <c r="F17" i="4" s="1"/>
  <c r="H15" i="3"/>
  <c r="H16" i="3"/>
  <c r="H17" i="3"/>
  <c r="H18" i="3"/>
  <c r="H19" i="3"/>
  <c r="F39" i="4" l="1"/>
  <c r="F40" i="4" s="1"/>
  <c r="F41" i="4" s="1"/>
  <c r="F42" i="4" s="1"/>
  <c r="F43" i="4" s="1"/>
  <c r="F44" i="4" s="1"/>
  <c r="G33" i="3"/>
  <c r="F33" i="3"/>
  <c r="E33" i="3"/>
  <c r="H33" i="3" s="1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H27" i="3" s="1"/>
  <c r="H26" i="3"/>
  <c r="G7" i="5"/>
  <c r="G8" i="5"/>
  <c r="G9" i="5"/>
  <c r="G10" i="5"/>
  <c r="G11" i="5"/>
  <c r="G12" i="5"/>
  <c r="F7" i="5"/>
  <c r="F8" i="5"/>
  <c r="H8" i="5" s="1"/>
  <c r="F9" i="5"/>
  <c r="H9" i="5" s="1"/>
  <c r="F10" i="5"/>
  <c r="H10" i="5" s="1"/>
  <c r="F11" i="5"/>
  <c r="F12" i="5"/>
  <c r="E7" i="5"/>
  <c r="E8" i="5"/>
  <c r="E9" i="5"/>
  <c r="E10" i="5"/>
  <c r="E11" i="5"/>
  <c r="E12" i="5"/>
  <c r="G6" i="5"/>
  <c r="F6" i="5"/>
  <c r="E6" i="5"/>
  <c r="H6" i="5"/>
  <c r="H5" i="5"/>
  <c r="E11" i="4"/>
  <c r="E12" i="4" s="1"/>
  <c r="E13" i="4" s="1"/>
  <c r="E14" i="4" s="1"/>
  <c r="E15" i="4" s="1"/>
  <c r="E16" i="4" s="1"/>
  <c r="E17" i="4" s="1"/>
  <c r="B8" i="4"/>
  <c r="B7" i="4"/>
  <c r="B6" i="4"/>
  <c r="B5" i="4"/>
  <c r="B4" i="4"/>
  <c r="H31" i="3" l="1"/>
  <c r="H32" i="3"/>
  <c r="H30" i="3"/>
  <c r="H28" i="3"/>
  <c r="H29" i="3"/>
  <c r="H7" i="5"/>
  <c r="H12" i="5"/>
  <c r="H11" i="5"/>
  <c r="H13" i="3" l="1"/>
  <c r="H14" i="3" s="1"/>
  <c r="G13" i="3"/>
  <c r="G14" i="3" s="1"/>
  <c r="G15" i="3" s="1"/>
  <c r="G16" i="3" s="1"/>
  <c r="G17" i="3" s="1"/>
  <c r="G18" i="3" l="1"/>
  <c r="G19" i="3" s="1"/>
  <c r="B10" i="3"/>
  <c r="B9" i="3"/>
  <c r="B8" i="3"/>
  <c r="B7" i="3"/>
  <c r="B6" i="3"/>
  <c r="F5" i="1" l="1"/>
  <c r="E5" i="1"/>
  <c r="D5" i="1"/>
  <c r="C5" i="1"/>
  <c r="G5" i="1" l="1"/>
  <c r="D86" i="1"/>
  <c r="H86" i="1"/>
  <c r="H57" i="1"/>
  <c r="D57" i="1"/>
  <c r="G10" i="1"/>
  <c r="H85" i="1" l="1"/>
  <c r="H84" i="1"/>
  <c r="H83" i="1"/>
  <c r="H82" i="1"/>
  <c r="H56" i="1"/>
  <c r="H55" i="1"/>
  <c r="H54" i="1"/>
  <c r="H53" i="1"/>
  <c r="D56" i="1"/>
  <c r="D55" i="1"/>
  <c r="D54" i="1"/>
  <c r="D53" i="1"/>
  <c r="G6" i="1"/>
  <c r="H6" i="1" s="1"/>
  <c r="G7" i="1"/>
  <c r="G8" i="1"/>
  <c r="G9" i="1"/>
  <c r="H10" i="1" s="1"/>
  <c r="G4" i="1"/>
  <c r="H8" i="1" l="1"/>
  <c r="H9" i="1"/>
  <c r="H7" i="1"/>
</calcChain>
</file>

<file path=xl/sharedStrings.xml><?xml version="1.0" encoding="utf-8"?>
<sst xmlns="http://schemas.openxmlformats.org/spreadsheetml/2006/main" count="200" uniqueCount="59">
  <si>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</si>
  <si>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</si>
  <si>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</si>
  <si>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</si>
  <si>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</si>
  <si>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研修事業</t>
    <rPh sb="0" eb="2">
      <t>ケンシュウ</t>
    </rPh>
    <rPh sb="2" eb="4">
      <t>ジギョウ</t>
    </rPh>
    <phoneticPr fontId="1"/>
  </si>
  <si>
    <t>体験事業</t>
    <rPh sb="0" eb="2">
      <t>タイケン</t>
    </rPh>
    <rPh sb="2" eb="4">
      <t>ジギョウ</t>
    </rPh>
    <phoneticPr fontId="1"/>
  </si>
  <si>
    <t>予備校事業</t>
    <rPh sb="0" eb="3">
      <t>ヨビコウ</t>
    </rPh>
    <rPh sb="3" eb="5">
      <t>ジギョウ</t>
    </rPh>
    <phoneticPr fontId="1"/>
  </si>
  <si>
    <t>会費・入会金</t>
    <rPh sb="0" eb="2">
      <t>カイヒ</t>
    </rPh>
    <rPh sb="3" eb="6">
      <t>ニュウカイキン</t>
    </rPh>
    <phoneticPr fontId="1"/>
  </si>
  <si>
    <t>合計</t>
    <rPh sb="0" eb="2">
      <t>ゴウケイ</t>
    </rPh>
    <phoneticPr fontId="1"/>
  </si>
  <si>
    <t>※1：日本観光協会受託事業を含む</t>
    <rPh sb="3" eb="5">
      <t>ニホン</t>
    </rPh>
    <rPh sb="5" eb="7">
      <t>カンコウ</t>
    </rPh>
    <rPh sb="7" eb="9">
      <t>キョウカイ</t>
    </rPh>
    <rPh sb="9" eb="11">
      <t>ジュタク</t>
    </rPh>
    <rPh sb="11" eb="13">
      <t>ジギョウ</t>
    </rPh>
    <rPh sb="14" eb="15">
      <t>フク</t>
    </rPh>
    <phoneticPr fontId="1"/>
  </si>
  <si>
    <t>※2：出版物売上を含む</t>
    <rPh sb="3" eb="6">
      <t>シュッパンブツ</t>
    </rPh>
    <rPh sb="6" eb="8">
      <t>ウリアゲ</t>
    </rPh>
    <rPh sb="9" eb="10">
      <t>フク</t>
    </rPh>
    <phoneticPr fontId="1"/>
  </si>
  <si>
    <t>対前年比</t>
    <rPh sb="0" eb="1">
      <t>タイ</t>
    </rPh>
    <rPh sb="1" eb="4">
      <t>ゼンネンヒ</t>
    </rPh>
    <phoneticPr fontId="1"/>
  </si>
  <si>
    <t>-</t>
    <phoneticPr fontId="1"/>
  </si>
  <si>
    <t>■体験事業の推移</t>
    <rPh sb="1" eb="3">
      <t>タイケン</t>
    </rPh>
    <rPh sb="3" eb="5">
      <t>ジギョウ</t>
    </rPh>
    <rPh sb="6" eb="8">
      <t>スイイ</t>
    </rPh>
    <phoneticPr fontId="1"/>
  </si>
  <si>
    <t>■研修事業の推移</t>
    <rPh sb="1" eb="3">
      <t>ケンシュウ</t>
    </rPh>
    <rPh sb="3" eb="5">
      <t>ジギョウ</t>
    </rPh>
    <rPh sb="6" eb="8">
      <t>スイイ</t>
    </rPh>
    <phoneticPr fontId="1"/>
  </si>
  <si>
    <t>■予備校事業の推移</t>
    <rPh sb="1" eb="4">
      <t>ヨビコウ</t>
    </rPh>
    <rPh sb="4" eb="6">
      <t>ジギョウ</t>
    </rPh>
    <rPh sb="7" eb="9">
      <t>スイイ</t>
    </rPh>
    <phoneticPr fontId="1"/>
  </si>
  <si>
    <t>■会費・入会金の推移</t>
    <rPh sb="1" eb="3">
      <t>カイヒ</t>
    </rPh>
    <rPh sb="4" eb="7">
      <t>ニュウカイキン</t>
    </rPh>
    <rPh sb="8" eb="10">
      <t>スイイ</t>
    </rPh>
    <phoneticPr fontId="1"/>
  </si>
  <si>
    <t>2013年</t>
    <rPh sb="4" eb="5">
      <t>ネン</t>
    </rPh>
    <phoneticPr fontId="1"/>
  </si>
  <si>
    <t>2008年（補正）</t>
    <rPh sb="4" eb="5">
      <t>ネン</t>
    </rPh>
    <rPh sb="6" eb="8">
      <t>ホセイ</t>
    </rPh>
    <phoneticPr fontId="1"/>
  </si>
  <si>
    <t>※3：当該会計年度における実質の事業収入</t>
    <rPh sb="3" eb="5">
      <t>トウガイ</t>
    </rPh>
    <rPh sb="5" eb="7">
      <t>カイケイ</t>
    </rPh>
    <rPh sb="7" eb="9">
      <t>ネンド</t>
    </rPh>
    <rPh sb="13" eb="15">
      <t>ジッシツ</t>
    </rPh>
    <rPh sb="16" eb="18">
      <t>ジギョウ</t>
    </rPh>
    <rPh sb="18" eb="20">
      <t>シュウニュウ</t>
    </rPh>
    <phoneticPr fontId="1"/>
  </si>
  <si>
    <t>日本文化体験交流塾の事業収入等の推移</t>
    <rPh sb="0" eb="2">
      <t>ニホン</t>
    </rPh>
    <rPh sb="2" eb="4">
      <t>ブンカ</t>
    </rPh>
    <rPh sb="4" eb="6">
      <t>タイケン</t>
    </rPh>
    <rPh sb="6" eb="8">
      <t>コウリュウ</t>
    </rPh>
    <rPh sb="8" eb="9">
      <t>ジュク</t>
    </rPh>
    <rPh sb="10" eb="12">
      <t>ジギョウ</t>
    </rPh>
    <rPh sb="12" eb="14">
      <t>シュウニュウ</t>
    </rPh>
    <rPh sb="14" eb="15">
      <t>トウ</t>
    </rPh>
    <rPh sb="16" eb="18">
      <t>スイイ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</si>
  <si>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</si>
  <si>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</si>
  <si>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</si>
  <si>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</si>
  <si>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</si>
  <si>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</si>
  <si>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</si>
  <si>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True Japan  Tour Co.LTD 7か年の事業実施計画</t>
    <rPh sb="26" eb="27">
      <t>ネン</t>
    </rPh>
    <rPh sb="28" eb="30">
      <t>ジギョウ</t>
    </rPh>
    <rPh sb="30" eb="32">
      <t>ジッシ</t>
    </rPh>
    <rPh sb="32" eb="34">
      <t>ケイカク</t>
    </rPh>
    <phoneticPr fontId="1"/>
  </si>
  <si>
    <t>1　　東京・京都等半日・1日ガイド、料理・着物・茶道などの従来型体験事業</t>
    <rPh sb="3" eb="5">
      <t>トウキョウ</t>
    </rPh>
    <rPh sb="6" eb="8">
      <t>キョウト</t>
    </rPh>
    <rPh sb="8" eb="9">
      <t>トウ</t>
    </rPh>
    <rPh sb="9" eb="11">
      <t>ハンニチ</t>
    </rPh>
    <rPh sb="13" eb="14">
      <t>ニチ</t>
    </rPh>
    <rPh sb="18" eb="20">
      <t>リョウリ</t>
    </rPh>
    <rPh sb="21" eb="23">
      <t>キモノ</t>
    </rPh>
    <rPh sb="24" eb="26">
      <t>サドウ</t>
    </rPh>
    <rPh sb="29" eb="32">
      <t>ジュウライガタ</t>
    </rPh>
    <rPh sb="32" eb="34">
      <t>タイケン</t>
    </rPh>
    <rPh sb="34" eb="36">
      <t>ジギョウ</t>
    </rPh>
    <phoneticPr fontId="1"/>
  </si>
  <si>
    <t>2　ロングツアー</t>
    <phoneticPr fontId="1"/>
  </si>
  <si>
    <t>Aコース</t>
    <phoneticPr fontId="1"/>
  </si>
  <si>
    <t>Bコース</t>
    <phoneticPr fontId="1"/>
  </si>
  <si>
    <t>Cコース</t>
    <phoneticPr fontId="1"/>
  </si>
  <si>
    <t>単価(4名組)</t>
    <rPh sb="0" eb="2">
      <t>タンカ</t>
    </rPh>
    <rPh sb="4" eb="5">
      <t>メイ</t>
    </rPh>
    <rPh sb="5" eb="6">
      <t>クミ</t>
    </rPh>
    <phoneticPr fontId="1"/>
  </si>
  <si>
    <t>売上高</t>
    <rPh sb="0" eb="2">
      <t>ウリアゲ</t>
    </rPh>
    <rPh sb="2" eb="3">
      <t>ダカ</t>
    </rPh>
    <phoneticPr fontId="1"/>
  </si>
  <si>
    <t>総売上高</t>
    <rPh sb="0" eb="1">
      <t>ソウ</t>
    </rPh>
    <rPh sb="1" eb="3">
      <t>ウリアゲ</t>
    </rPh>
    <rPh sb="3" eb="4">
      <t>ダカ</t>
    </rPh>
    <phoneticPr fontId="1"/>
  </si>
  <si>
    <t>実施事業数(推定)</t>
    <rPh sb="0" eb="2">
      <t>ジッシ</t>
    </rPh>
    <rPh sb="2" eb="4">
      <t>ジギョウ</t>
    </rPh>
    <rPh sb="4" eb="5">
      <t>スウ</t>
    </rPh>
    <rPh sb="6" eb="8">
      <t>スイテイ</t>
    </rPh>
    <phoneticPr fontId="1"/>
  </si>
  <si>
    <t>事業目標</t>
    <rPh sb="0" eb="2">
      <t>ジギョウ</t>
    </rPh>
    <rPh sb="2" eb="4">
      <t>モクヒョウ</t>
    </rPh>
    <phoneticPr fontId="1"/>
  </si>
  <si>
    <t>実績金額</t>
    <rPh sb="0" eb="2">
      <t>ジッセキ</t>
    </rPh>
    <rPh sb="2" eb="4">
      <t>キンガク</t>
    </rPh>
    <phoneticPr fontId="1"/>
  </si>
  <si>
    <t>最低目標</t>
    <rPh sb="0" eb="2">
      <t>サイテイ</t>
    </rPh>
    <rPh sb="2" eb="4">
      <t>モクヒョウ</t>
    </rPh>
    <phoneticPr fontId="1"/>
  </si>
  <si>
    <t>対前年比の実績</t>
    <phoneticPr fontId="1"/>
  </si>
  <si>
    <t>※最悪のシナリオは、築地市場の移転により、築地ガイドの減少を想定している。また、円安等のプラス要因も想定していない。</t>
    <rPh sb="1" eb="3">
      <t>サイアク</t>
    </rPh>
    <rPh sb="10" eb="12">
      <t>ツキジ</t>
    </rPh>
    <rPh sb="12" eb="14">
      <t>シジョウ</t>
    </rPh>
    <rPh sb="15" eb="17">
      <t>イテン</t>
    </rPh>
    <rPh sb="21" eb="23">
      <t>ツキジ</t>
    </rPh>
    <rPh sb="27" eb="29">
      <t>ゲンショウ</t>
    </rPh>
    <rPh sb="30" eb="32">
      <t>ソウテイ</t>
    </rPh>
    <rPh sb="40" eb="42">
      <t>エンヤス</t>
    </rPh>
    <rPh sb="42" eb="43">
      <t>トウ</t>
    </rPh>
    <rPh sb="47" eb="49">
      <t>ヨウイン</t>
    </rPh>
    <rPh sb="50" eb="52">
      <t>ソウテイ</t>
    </rPh>
    <phoneticPr fontId="1"/>
  </si>
  <si>
    <t>事業目標達成に向けた取り組み</t>
    <rPh sb="0" eb="2">
      <t>ジギョウ</t>
    </rPh>
    <rPh sb="2" eb="4">
      <t>モクヒョウ</t>
    </rPh>
    <rPh sb="4" eb="6">
      <t>タッセイ</t>
    </rPh>
    <rPh sb="7" eb="8">
      <t>ム</t>
    </rPh>
    <rPh sb="10" eb="11">
      <t>ト</t>
    </rPh>
    <rPh sb="12" eb="13">
      <t>ク</t>
    </rPh>
    <phoneticPr fontId="1"/>
  </si>
  <si>
    <t>2　新規事業ロングツアー</t>
    <rPh sb="2" eb="4">
      <t>シンキ</t>
    </rPh>
    <rPh sb="4" eb="6">
      <t>ジギョウ</t>
    </rPh>
    <phoneticPr fontId="1"/>
  </si>
  <si>
    <t>売上高の目標</t>
    <rPh sb="0" eb="2">
      <t>ウリアゲ</t>
    </rPh>
    <rPh sb="2" eb="3">
      <t>ダカ</t>
    </rPh>
    <rPh sb="4" eb="6">
      <t>モクヒョウ</t>
    </rPh>
    <phoneticPr fontId="1"/>
  </si>
  <si>
    <t>※1グループあたりの人数は、4人で試算。2人の小グループから15人のグループの中間値とした。</t>
    <rPh sb="10" eb="12">
      <t>ニンズウ</t>
    </rPh>
    <rPh sb="15" eb="16">
      <t>ニン</t>
    </rPh>
    <rPh sb="17" eb="19">
      <t>シサン</t>
    </rPh>
    <rPh sb="21" eb="22">
      <t>ニン</t>
    </rPh>
    <rPh sb="23" eb="24">
      <t>ショウ</t>
    </rPh>
    <rPh sb="32" eb="33">
      <t>ニン</t>
    </rPh>
    <rPh sb="39" eb="42">
      <t>チュウカンチ</t>
    </rPh>
    <phoneticPr fontId="1"/>
  </si>
  <si>
    <t>金額</t>
    <rPh sb="0" eb="2">
      <t>キンガク</t>
    </rPh>
    <phoneticPr fontId="1"/>
  </si>
  <si>
    <t>事業年</t>
    <rPh sb="0" eb="2">
      <t>ジギョウ</t>
    </rPh>
    <rPh sb="2" eb="3">
      <t>ネン</t>
    </rPh>
    <phoneticPr fontId="1"/>
  </si>
  <si>
    <t xml:space="preserve">・現行55プログラムに加えて、200プログラムに拡大し、アニメ・クール・刀剣などの新しいニーズを掘り起こす。
・ホームページの改定
体験の声、ユーチューブの動画の活用などにより、ホームページの魅力を拡大
</t>
    <rPh sb="63" eb="65">
      <t>カイテイ</t>
    </rPh>
    <phoneticPr fontId="1"/>
  </si>
  <si>
    <t>実績金額</t>
    <rPh sb="0" eb="2">
      <t>ジッセキ</t>
    </rPh>
    <rPh sb="2" eb="4">
      <t>キンガク</t>
    </rPh>
    <phoneticPr fontId="1"/>
  </si>
  <si>
    <t>事業目標達成に向けた取り組み</t>
    <phoneticPr fontId="1"/>
  </si>
  <si>
    <t>最低目標</t>
    <rPh sb="0" eb="2">
      <t>サイテイ</t>
    </rPh>
    <rPh sb="2" eb="4">
      <t>モクヒョウ</t>
    </rPh>
    <phoneticPr fontId="1"/>
  </si>
  <si>
    <t>1　　通訳案内士・日本文化研修事業</t>
    <rPh sb="3" eb="8">
      <t>ツウヤク</t>
    </rPh>
    <rPh sb="9" eb="11">
      <t>ニホン</t>
    </rPh>
    <rPh sb="11" eb="13">
      <t>ブンカ</t>
    </rPh>
    <rPh sb="13" eb="15">
      <t>ケンシュウ</t>
    </rPh>
    <rPh sb="15" eb="17">
      <t>ジギョウ</t>
    </rPh>
    <phoneticPr fontId="1"/>
  </si>
  <si>
    <t xml:space="preserve">・会員の増加に伴う会費収入は、過去20%以上の伸び率を示している。
・トゥルージャパンのロングツアーを企画することで、高山・金沢などのバス研修の実績を向上させる。
・予備校事業の拡大により、新規入会者の増加、新人研修等の受講者増を確実に進める。
・通訳技術研修会等の拡大
</t>
    <rPh sb="1" eb="3">
      <t>カイイン</t>
    </rPh>
    <rPh sb="4" eb="6">
      <t>ゾウカ</t>
    </rPh>
    <rPh sb="7" eb="8">
      <t>トモナ</t>
    </rPh>
    <rPh sb="9" eb="11">
      <t>カイヒ</t>
    </rPh>
    <rPh sb="11" eb="13">
      <t>シュウニュウ</t>
    </rPh>
    <rPh sb="15" eb="17">
      <t>カコ</t>
    </rPh>
    <rPh sb="20" eb="22">
      <t>イジョウ</t>
    </rPh>
    <rPh sb="23" eb="24">
      <t>ノ</t>
    </rPh>
    <rPh sb="25" eb="26">
      <t>リツ</t>
    </rPh>
    <rPh sb="27" eb="28">
      <t>シメ</t>
    </rPh>
    <rPh sb="51" eb="53">
      <t>キカク</t>
    </rPh>
    <rPh sb="59" eb="61">
      <t>タカヤマ</t>
    </rPh>
    <rPh sb="62" eb="64">
      <t>カナザワ</t>
    </rPh>
    <rPh sb="69" eb="71">
      <t>ケンシュウ</t>
    </rPh>
    <rPh sb="72" eb="74">
      <t>ジッセキ</t>
    </rPh>
    <rPh sb="75" eb="77">
      <t>コウジョウ</t>
    </rPh>
    <rPh sb="83" eb="86">
      <t>ヨビコウ</t>
    </rPh>
    <rPh sb="86" eb="88">
      <t>ジギョウ</t>
    </rPh>
    <rPh sb="89" eb="91">
      <t>カクダイ</t>
    </rPh>
    <rPh sb="95" eb="97">
      <t>シンキ</t>
    </rPh>
    <rPh sb="97" eb="100">
      <t>ニュウカイシャ</t>
    </rPh>
    <rPh sb="101" eb="103">
      <t>ゾウカ</t>
    </rPh>
    <rPh sb="104" eb="106">
      <t>シンジン</t>
    </rPh>
    <rPh sb="106" eb="108">
      <t>ケンシュウ</t>
    </rPh>
    <rPh sb="108" eb="109">
      <t>トウ</t>
    </rPh>
    <rPh sb="110" eb="113">
      <t>ジュコウシャ</t>
    </rPh>
    <rPh sb="113" eb="114">
      <t>ゾウ</t>
    </rPh>
    <rPh sb="115" eb="117">
      <t>カクジツ</t>
    </rPh>
    <rPh sb="118" eb="119">
      <t>スス</t>
    </rPh>
    <phoneticPr fontId="1"/>
  </si>
  <si>
    <t>・通訳案内士試験の高い合格率の達成
・試験ノウハウの蓄積
・受験者増</t>
    <rPh sb="1" eb="6">
      <t>ツウヤク</t>
    </rPh>
    <rPh sb="6" eb="8">
      <t>シケン</t>
    </rPh>
    <rPh sb="9" eb="10">
      <t>タカ</t>
    </rPh>
    <rPh sb="11" eb="14">
      <t>ゴウカクリツ</t>
    </rPh>
    <rPh sb="15" eb="17">
      <t>タッセイ</t>
    </rPh>
    <rPh sb="19" eb="21">
      <t>シケン</t>
    </rPh>
    <rPh sb="26" eb="28">
      <t>チクセキ</t>
    </rPh>
    <rPh sb="30" eb="33">
      <t>ジュケンシャ</t>
    </rPh>
    <rPh sb="33" eb="34">
      <t>ゾウ</t>
    </rPh>
    <phoneticPr fontId="1"/>
  </si>
  <si>
    <t>2　予備校事業(通訳案内士受験対策)</t>
    <rPh sb="2" eb="5">
      <t>ヨビコウ</t>
    </rPh>
    <rPh sb="5" eb="7">
      <t>ジギョウ</t>
    </rPh>
    <rPh sb="8" eb="13">
      <t>ツウヤク</t>
    </rPh>
    <rPh sb="13" eb="15">
      <t>ジュケン</t>
    </rPh>
    <rPh sb="15" eb="17">
      <t>タイサク</t>
    </rPh>
    <phoneticPr fontId="1"/>
  </si>
  <si>
    <t>3 出版事業</t>
    <rPh sb="2" eb="4">
      <t>シュッパン</t>
    </rPh>
    <rPh sb="4" eb="6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</si>
</sst>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0_);[Red]\(0\)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2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49">
    <xf numFmtId="0" fontId="0" fillId="0" borderId="0" xfId="0"/>
    <xf numFmtId="0" fontId="3" fillId="0" borderId="1" xfId="0" applyFont="1" applyBorder="1" applyAlignment="1">
      <alignment horizontal="center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176" fontId="3" fillId="0" borderId="2" xfId="0" applyNumberFormat="1" applyFont="1" applyBorder="1"/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3" fillId="0" borderId="0" xfId="0" applyFont="1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0" borderId="11" xfId="0" applyNumberFormat="1" applyFont="1" applyBorder="1" applyAlignment="1">
      <alignment horizontal="right"/>
    </xf>
    <xf numFmtId="177" fontId="3" fillId="0" borderId="11" xfId="0" applyNumberFormat="1" applyFont="1" applyBorder="1"/>
    <xf numFmtId="0" fontId="3" fillId="0" borderId="12" xfId="0" applyFont="1" applyBorder="1" applyAlignment="1">
      <alignment horizontal="center"/>
    </xf>
    <xf numFmtId="176" fontId="3" fillId="0" borderId="13" xfId="0" applyNumberFormat="1" applyFont="1" applyFill="1" applyBorder="1"/>
    <xf numFmtId="176" fontId="3" fillId="0" borderId="14" xfId="0" applyNumberFormat="1" applyFont="1" applyFill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76" fontId="7" fillId="0" borderId="1" xfId="0" applyNumberFormat="1" applyFont="1" applyFill="1" applyBorder="1"/>
    <xf numFmtId="0" fontId="7" fillId="0" borderId="12" xfId="0" applyFont="1" applyBorder="1" applyAlignment="1">
      <alignment horizontal="center"/>
    </xf>
    <xf numFmtId="38" fontId="7" fillId="0" borderId="1" xfId="1" applyFont="1" applyBorder="1" applyAlignment="1"/>
    <xf numFmtId="38" fontId="7" fillId="0" borderId="13" xfId="1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8" fontId="7" fillId="0" borderId="0" xfId="1" applyFont="1" applyBorder="1" applyAlignment="1"/>
    <xf numFmtId="177" fontId="7" fillId="0" borderId="0" xfId="0" applyNumberFormat="1" applyFont="1" applyFill="1" applyBorder="1"/>
    <xf numFmtId="9" fontId="7" fillId="0" borderId="0" xfId="0" applyNumberFormat="1" applyFont="1" applyBorder="1"/>
    <xf numFmtId="176" fontId="7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left" vertical="top" wrapText="1"/>
    </xf>
    <xf numFmtId="178" fontId="7" fillId="0" borderId="1" xfId="1" applyNumberFormat="1" applyFont="1" applyBorder="1" applyAlignment="1"/>
    <xf numFmtId="178" fontId="7" fillId="0" borderId="1" xfId="0" applyNumberFormat="1" applyFont="1" applyFill="1" applyBorder="1"/>
    <xf numFmtId="38" fontId="7" fillId="0" borderId="1" xfId="1" applyFont="1" applyFill="1" applyBorder="1" applyAlignment="1"/>
    <xf numFmtId="0" fontId="0" fillId="0" borderId="1" xfId="0" applyBorder="1"/>
    <xf numFmtId="38" fontId="0" fillId="0" borderId="1" xfId="1" applyFont="1" applyBorder="1" applyAlignment="1"/>
    <xf numFmtId="38" fontId="0" fillId="0" borderId="1" xfId="0" applyNumberFormat="1" applyBorder="1"/>
    <xf numFmtId="176" fontId="7" fillId="0" borderId="3" xfId="0" applyNumberFormat="1" applyFont="1" applyFill="1" applyBorder="1" applyAlignment="1">
      <alignment horizontal="center"/>
    </xf>
    <xf numFmtId="178" fontId="7" fillId="0" borderId="3" xfId="1" applyNumberFormat="1" applyFont="1" applyBorder="1" applyAlignment="1"/>
    <xf numFmtId="17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 applyAlignment="1">
      <alignment horizontal="left"/>
    </xf>
    <xf numFmtId="38" fontId="7" fillId="0" borderId="0" xfId="1" applyFont="1" applyBorder="1" applyAlignment="1">
      <alignment horizontal="left"/>
    </xf>
    <xf numFmtId="177" fontId="7" fillId="0" borderId="0" xfId="0" applyNumberFormat="1" applyFont="1" applyFill="1" applyBorder="1" applyAlignment="1">
      <alignment horizontal="left"/>
    </xf>
    <xf numFmtId="9" fontId="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0" fontId="8" fillId="0" borderId="0" xfId="0" applyFont="1" applyBorder="1" applyAlignment="1"/>
    <xf numFmtId="38" fontId="7" fillId="0" borderId="11" xfId="1" applyFont="1" applyBorder="1" applyAlignment="1"/>
    <xf numFmtId="0" fontId="7" fillId="0" borderId="13" xfId="0" applyFont="1" applyBorder="1"/>
    <xf numFmtId="38" fontId="7" fillId="0" borderId="16" xfId="1" applyFont="1" applyBorder="1" applyAlignment="1"/>
    <xf numFmtId="0" fontId="7" fillId="3" borderId="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76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/>
    <xf numFmtId="176" fontId="7" fillId="3" borderId="11" xfId="0" applyNumberFormat="1" applyFont="1" applyFill="1" applyBorder="1"/>
    <xf numFmtId="0" fontId="7" fillId="0" borderId="1" xfId="0" applyFont="1" applyBorder="1" applyAlignment="1"/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6" fontId="7" fillId="0" borderId="1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/>
    <xf numFmtId="9" fontId="7" fillId="0" borderId="1" xfId="0" applyNumberFormat="1" applyFont="1" applyBorder="1"/>
    <xf numFmtId="0" fontId="0" fillId="3" borderId="0" xfId="0" applyFill="1"/>
    <xf numFmtId="0" fontId="7" fillId="3" borderId="1" xfId="0" applyFont="1" applyFill="1" applyBorder="1" applyAlignment="1">
      <alignment horizontal="center"/>
    </xf>
    <xf numFmtId="176" fontId="7" fillId="3" borderId="1" xfId="0" applyNumberFormat="1" applyFont="1" applyFill="1" applyBorder="1"/>
    <xf numFmtId="177" fontId="7" fillId="3" borderId="1" xfId="0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/>
    <xf numFmtId="0" fontId="7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7" fillId="0" borderId="1" xfId="2" applyFont="1" applyBorder="1" applyAlignment="1"/>
    <xf numFmtId="3" fontId="10" fillId="0" borderId="1" xfId="0" applyNumberFormat="1" applyFont="1" applyBorder="1"/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/>
    </xf>
    <xf numFmtId="0" fontId="7" fillId="3" borderId="17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/>
    </xf>
    <xf numFmtId="0" fontId="7" fillId="3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20" xfId="0" applyFont="1" applyFill="1" applyBorder="1" applyAlignment="1">
      <alignment horizontal="left" vertical="top"/>
    </xf>
    <xf numFmtId="0" fontId="7" fillId="3" borderId="26" xfId="0" applyFont="1" applyFill="1" applyBorder="1" applyAlignment="1">
      <alignment horizontal="left" vertical="top"/>
    </xf>
    <xf numFmtId="0" fontId="7" fillId="3" borderId="23" xfId="0" applyFont="1" applyFill="1" applyBorder="1" applyAlignment="1">
      <alignment horizontal="left" vertical="top"/>
    </xf>
    <xf numFmtId="0" fontId="7" fillId="3" borderId="24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177" fontId="7" fillId="3" borderId="3" xfId="0" applyNumberFormat="1" applyFont="1" applyFill="1" applyBorder="1" applyAlignment="1">
      <alignment horizontal="center"/>
    </xf>
    <xf numFmtId="177" fontId="7" fillId="3" borderId="2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7" fillId="0" borderId="1" xfId="1" applyFont="1" applyBorder="1" applyAlignment="1"/>
    <xf numFmtId="177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177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8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76" fontId="7" fillId="3" borderId="17" xfId="0" applyNumberFormat="1" applyFont="1" applyFill="1" applyBorder="1" applyAlignment="1">
      <alignment horizontal="left" vertical="center" wrapText="1"/>
    </xf>
    <xf numFmtId="176" fontId="7" fillId="3" borderId="25" xfId="0" applyNumberFormat="1" applyFont="1" applyFill="1" applyBorder="1" applyAlignment="1">
      <alignment horizontal="left" vertical="center" wrapText="1"/>
    </xf>
    <xf numFmtId="176" fontId="7" fillId="3" borderId="18" xfId="0" applyNumberFormat="1" applyFont="1" applyFill="1" applyBorder="1" applyAlignment="1">
      <alignment horizontal="left" vertical="center" wrapText="1"/>
    </xf>
    <xf numFmtId="176" fontId="7" fillId="3" borderId="19" xfId="0" applyNumberFormat="1" applyFont="1" applyFill="1" applyBorder="1" applyAlignment="1">
      <alignment horizontal="left" vertical="center" wrapText="1"/>
    </xf>
    <xf numFmtId="176" fontId="7" fillId="3" borderId="0" xfId="0" applyNumberFormat="1" applyFont="1" applyFill="1" applyBorder="1" applyAlignment="1">
      <alignment horizontal="left" vertical="center" wrapText="1"/>
    </xf>
    <xf numFmtId="176" fontId="7" fillId="3" borderId="20" xfId="0" applyNumberFormat="1" applyFont="1" applyFill="1" applyBorder="1" applyAlignment="1">
      <alignment horizontal="left" vertical="center" wrapText="1"/>
    </xf>
    <xf numFmtId="176" fontId="7" fillId="3" borderId="26" xfId="0" applyNumberFormat="1" applyFont="1" applyFill="1" applyBorder="1" applyAlignment="1">
      <alignment horizontal="left" vertical="center" wrapText="1"/>
    </xf>
    <xf numFmtId="176" fontId="7" fillId="3" borderId="23" xfId="0" applyNumberFormat="1" applyFont="1" applyFill="1" applyBorder="1" applyAlignment="1">
      <alignment horizontal="left" vertical="center" wrapText="1"/>
    </xf>
    <xf numFmtId="176" fontId="7" fillId="3" borderId="24" xfId="0" applyNumberFormat="1" applyFont="1" applyFill="1" applyBorder="1" applyAlignment="1">
      <alignment horizontal="left" vertical="center" wrapText="1"/>
    </xf>
    <xf numFmtId="38" fontId="7" fillId="0" borderId="1" xfId="1" applyFont="1" applyBorder="1" applyAlignment="1">
      <alignment horizontal="center"/>
    </xf>
    <xf numFmtId="38" fontId="7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CC66"/>
      <color rgb="FFFF66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</a:rPr>
              <a:t>事業収入等の推移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推移!$C$3</c:f>
              <c:strCache>
                <c:ptCount val="1"/>
                <c:pt idx="0">
                  <c:v>体験事業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推移!$B$5:$B$10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推移!$B$4:$B$10</c15:sqref>
                  </c15:fullRef>
                </c:ext>
              </c:extLst>
            </c:strRef>
          </c:cat>
          <c:val>
            <c:numRef>
              <c:f>推移!$C$5:$C$10</c:f>
              <c:numCache>
                <c:formatCode>#,##0_ </c:formatCode>
                <c:ptCount val="6"/>
                <c:pt idx="0">
                  <c:v>1032000</c:v>
                </c:pt>
                <c:pt idx="1">
                  <c:v>1289560</c:v>
                </c:pt>
                <c:pt idx="2">
                  <c:v>4070670</c:v>
                </c:pt>
                <c:pt idx="3">
                  <c:v>3853286</c:v>
                </c:pt>
                <c:pt idx="4">
                  <c:v>12561194</c:v>
                </c:pt>
                <c:pt idx="5">
                  <c:v>25278751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推移!$C$4:$C$10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推移!$D$3</c:f>
              <c:strCache>
                <c:ptCount val="1"/>
                <c:pt idx="0">
                  <c:v>研修事業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推移!$B$5:$B$10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推移!$B$4:$B$10</c15:sqref>
                  </c15:fullRef>
                </c:ext>
              </c:extLst>
            </c:strRef>
          </c:cat>
          <c:val>
            <c:numRef>
              <c:f>推移!$D$5:$D$10</c:f>
              <c:numCache>
                <c:formatCode>#,##0_ </c:formatCode>
                <c:ptCount val="6"/>
                <c:pt idx="0">
                  <c:v>2714256</c:v>
                </c:pt>
                <c:pt idx="1">
                  <c:v>8878703</c:v>
                </c:pt>
                <c:pt idx="2">
                  <c:v>8864354</c:v>
                </c:pt>
                <c:pt idx="3">
                  <c:v>8977859</c:v>
                </c:pt>
                <c:pt idx="4">
                  <c:v>5870266</c:v>
                </c:pt>
                <c:pt idx="5">
                  <c:v>10780850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推移!$D$4:$D$10</c15:sqref>
                  </c15:fullRef>
                </c:ext>
              </c:extLst>
            </c:numRef>
          </c:val>
        </c:ser>
        <c:ser>
          <c:idx val="2"/>
          <c:order val="2"/>
          <c:tx>
            <c:strRef>
              <c:f>推移!$E$3</c:f>
              <c:strCache>
                <c:ptCount val="1"/>
                <c:pt idx="0">
                  <c:v>予備校事業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推移!$B$5:$B$10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推移!$B$4:$B$10</c15:sqref>
                  </c15:fullRef>
                </c:ext>
              </c:extLst>
            </c:strRef>
          </c:cat>
          <c:val>
            <c:numRef>
              <c:f>推移!$E$5:$E$10</c:f>
              <c:numCache>
                <c:formatCode>#,##0_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4202200</c:v>
                </c:pt>
                <c:pt idx="5">
                  <c:v>6218530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推移!$E$4:$E$10</c15:sqref>
                  </c15:fullRef>
                </c:ext>
              </c:extLst>
            </c:numRef>
          </c:val>
        </c:ser>
        <c:ser>
          <c:idx val="3"/>
          <c:order val="3"/>
          <c:tx>
            <c:strRef>
              <c:f>推移!$F$3</c:f>
              <c:strCache>
                <c:ptCount val="1"/>
                <c:pt idx="0">
                  <c:v>会費・入会金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推移!$B$5:$B$10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推移!$B$4:$B$10</c15:sqref>
                  </c15:fullRef>
                </c:ext>
              </c:extLst>
            </c:strRef>
          </c:cat>
          <c:val>
            <c:numRef>
              <c:f>推移!$F$5:$F$10</c:f>
              <c:numCache>
                <c:formatCode>#,##0_ </c:formatCode>
                <c:ptCount val="6"/>
                <c:pt idx="0">
                  <c:v>1099200</c:v>
                </c:pt>
                <c:pt idx="1">
                  <c:v>1253000</c:v>
                </c:pt>
                <c:pt idx="2">
                  <c:v>2375000</c:v>
                </c:pt>
                <c:pt idx="3">
                  <c:v>2657000</c:v>
                </c:pt>
                <c:pt idx="4">
                  <c:v>3293310</c:v>
                </c:pt>
                <c:pt idx="5">
                  <c:v>4070000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推移!$F$4:$F$10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684224"/>
        <c:axId val="75279168"/>
      </c:barChart>
      <c:lineChart>
        <c:grouping val="standard"/>
        <c:varyColors val="0"/>
        <c:ser>
          <c:idx val="5"/>
          <c:order val="4"/>
          <c:tx>
            <c:strRef>
              <c:f>推移!$H$3</c:f>
              <c:strCache>
                <c:ptCount val="1"/>
                <c:pt idx="0">
                  <c:v>対前年比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推移!$B$5:$B$10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推移!$B$4:$B$10</c15:sqref>
                  </c15:fullRef>
                </c:ext>
              </c:extLst>
            </c:strRef>
          </c:cat>
          <c:val>
            <c:numRef>
              <c:f>推移!$H$5:$H$10</c:f>
              <c:numCache>
                <c:formatCode>0.0%</c:formatCode>
                <c:ptCount val="6"/>
                <c:pt idx="0" formatCode="#,##0_ ">
                  <c:v>0</c:v>
                </c:pt>
                <c:pt idx="1">
                  <c:v>2.3571079791045464</c:v>
                </c:pt>
                <c:pt idx="2">
                  <c:v>1.3404843229684844</c:v>
                </c:pt>
                <c:pt idx="3">
                  <c:v>1.0116342730749475</c:v>
                </c:pt>
                <c:pt idx="4">
                  <c:v>1.6739880728131096</c:v>
                </c:pt>
                <c:pt idx="5">
                  <c:v>1.7876416334033634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推移!$H$4:$H$10</c15:sqref>
                  </c15:fullRef>
                </c:ext>
              </c:extLst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84736"/>
        <c:axId val="75279744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推移!$G$3</c15:sqref>
                        </c15:formulaRef>
                      </c:ext>
                    </c:extLst>
                    <c:strCache>
                      <c:ptCount val="1"/>
                      <c:pt idx="0">
                        <c:v>合計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推移!$B$4:$B$10</c15:sqref>
                        </c15:fullRef>
                        <c15:formulaRef>
                          <c15:sqref>推移!$B$5:$B$10</c15:sqref>
                        </c15:formulaRef>
                      </c:ext>
                    </c:extLst>
                    <c:strCache>
                      <c:ptCount val="6"/>
                      <c:pt idx="0">
                        <c:v>2008年（補正）</c:v>
                      </c:pt>
                      <c:pt idx="1">
                        <c:v>2009年</c:v>
                      </c:pt>
                      <c:pt idx="2">
                        <c:v>2010年</c:v>
                      </c:pt>
                      <c:pt idx="3">
                        <c:v>2011年</c:v>
                      </c:pt>
                      <c:pt idx="4">
                        <c:v>2012年</c:v>
                      </c:pt>
                      <c:pt idx="5">
                        <c:v>2013年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推移!$G$4:$G$10</c15:sqref>
                        </c15:fullRef>
                        <c15:formulaRef>
                          <c15:sqref>推移!$G$5:$G$10</c15:sqref>
                        </c15:formulaRef>
                      </c:ext>
                    </c:extLst>
                    <c:numCache>
                      <c:formatCode>#,##0_ </c:formatCode>
                      <c:ptCount val="6"/>
                      <c:pt idx="0">
                        <c:v>4845456</c:v>
                      </c:pt>
                      <c:pt idx="1">
                        <c:v>11421263</c:v>
                      </c:pt>
                      <c:pt idx="2">
                        <c:v>15310024</c:v>
                      </c:pt>
                      <c:pt idx="3">
                        <c:v>15488145</c:v>
                      </c:pt>
                      <c:pt idx="4">
                        <c:v>25926970</c:v>
                      </c:pt>
                      <c:pt idx="5">
                        <c:v>46348131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0168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279168"/>
        <c:crosses val="autoZero"/>
        <c:auto val="1"/>
        <c:lblAlgn val="ctr"/>
        <c:lblOffset val="100"/>
        <c:noMultiLvlLbl val="0"/>
      </c:catAx>
      <c:valAx>
        <c:axId val="7527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684224"/>
        <c:crosses val="autoZero"/>
        <c:crossBetween val="between"/>
      </c:valAx>
      <c:valAx>
        <c:axId val="7527974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684736"/>
        <c:crosses val="max"/>
        <c:crossBetween val="between"/>
      </c:valAx>
      <c:catAx>
        <c:axId val="10168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279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</a:rPr>
              <a:t>体験事業の推移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推移!$C$51</c:f>
              <c:strCache>
                <c:ptCount val="1"/>
                <c:pt idx="0">
                  <c:v>体験事業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推移!$B$52:$B$57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推移!$C$52:$C$57</c:f>
              <c:numCache>
                <c:formatCode>#,##0_ </c:formatCode>
                <c:ptCount val="6"/>
                <c:pt idx="0">
                  <c:v>1032000</c:v>
                </c:pt>
                <c:pt idx="1">
                  <c:v>1289560</c:v>
                </c:pt>
                <c:pt idx="2">
                  <c:v>4070670</c:v>
                </c:pt>
                <c:pt idx="3">
                  <c:v>3853286</c:v>
                </c:pt>
                <c:pt idx="4">
                  <c:v>12561194</c:v>
                </c:pt>
                <c:pt idx="5">
                  <c:v>25278751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85248"/>
        <c:axId val="75282048"/>
      </c:barChart>
      <c:lineChart>
        <c:grouping val="standard"/>
        <c:varyColors val="0"/>
        <c:ser>
          <c:idx val="1"/>
          <c:order val="1"/>
          <c:tx>
            <c:strRef>
              <c:f>推移!$D$51</c:f>
              <c:strCache>
                <c:ptCount val="1"/>
                <c:pt idx="0">
                  <c:v>対前年比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推移!$B$52:$B$57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推移!$D$52:$D$57</c:f>
              <c:numCache>
                <c:formatCode>0.0%</c:formatCode>
                <c:ptCount val="6"/>
                <c:pt idx="0" formatCode="#,##0_ ">
                  <c:v>0</c:v>
                </c:pt>
                <c:pt idx="1">
                  <c:v>1.2495736434108526</c:v>
                </c:pt>
                <c:pt idx="2">
                  <c:v>3.1566348211793169</c:v>
                </c:pt>
                <c:pt idx="3">
                  <c:v>0.94659748886546935</c:v>
                </c:pt>
                <c:pt idx="4">
                  <c:v>3.2598654758561914</c:v>
                </c:pt>
                <c:pt idx="5">
                  <c:v>2.0124481000771106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86784"/>
        <c:axId val="75282624"/>
      </c:lineChart>
      <c:catAx>
        <c:axId val="1016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282048"/>
        <c:crosses val="autoZero"/>
        <c:auto val="1"/>
        <c:lblAlgn val="ctr"/>
        <c:lblOffset val="100"/>
        <c:noMultiLvlLbl val="0"/>
      </c:catAx>
      <c:valAx>
        <c:axId val="7528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685248"/>
        <c:crosses val="autoZero"/>
        <c:crossBetween val="between"/>
      </c:valAx>
      <c:valAx>
        <c:axId val="7528262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686784"/>
        <c:crosses val="max"/>
        <c:crossBetween val="between"/>
      </c:valAx>
      <c:catAx>
        <c:axId val="10168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282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</a:rPr>
              <a:t>研修事業の推移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推移!$G$51</c:f>
              <c:strCache>
                <c:ptCount val="1"/>
                <c:pt idx="0">
                  <c:v>研修事業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推移!$F$52:$F$57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推移!$G$52:$G$57</c:f>
              <c:numCache>
                <c:formatCode>#,##0_ </c:formatCode>
                <c:ptCount val="6"/>
                <c:pt idx="0">
                  <c:v>2714256</c:v>
                </c:pt>
                <c:pt idx="1">
                  <c:v>8878703</c:v>
                </c:pt>
                <c:pt idx="2">
                  <c:v>8864354</c:v>
                </c:pt>
                <c:pt idx="3">
                  <c:v>8977859</c:v>
                </c:pt>
                <c:pt idx="4">
                  <c:v>5870266</c:v>
                </c:pt>
                <c:pt idx="5">
                  <c:v>10780850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85760"/>
        <c:axId val="102711872"/>
      </c:barChart>
      <c:lineChart>
        <c:grouping val="standard"/>
        <c:varyColors val="0"/>
        <c:ser>
          <c:idx val="1"/>
          <c:order val="1"/>
          <c:tx>
            <c:strRef>
              <c:f>推移!$H$51</c:f>
              <c:strCache>
                <c:ptCount val="1"/>
                <c:pt idx="0">
                  <c:v>対前年比</c:v>
                </c:pt>
              </c:strCache>
            </c:strRef>
          </c:tx>
          <c:spPr>
            <a:ln w="28575" cap="rnd">
              <a:solidFill>
                <a:srgbClr val="FFCC66"/>
              </a:solidFill>
              <a:round/>
            </a:ln>
            <a:effectLst/>
          </c:spPr>
          <c:marker>
            <c:symbol val="none"/>
          </c:marker>
          <c:cat>
            <c:strRef>
              <c:f>推移!$F$52:$F$57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推移!$H$52:$H$57</c:f>
              <c:numCache>
                <c:formatCode>0.0%</c:formatCode>
                <c:ptCount val="6"/>
                <c:pt idx="0" formatCode="#,##0_ ">
                  <c:v>0</c:v>
                </c:pt>
                <c:pt idx="1">
                  <c:v>3.2711369156041288</c:v>
                </c:pt>
                <c:pt idx="2">
                  <c:v>0.99838388557427815</c:v>
                </c:pt>
                <c:pt idx="3">
                  <c:v>1.0128046555902439</c:v>
                </c:pt>
                <c:pt idx="4">
                  <c:v>0.6538603468822578</c:v>
                </c:pt>
                <c:pt idx="5">
                  <c:v>1.8365181407452404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50880"/>
        <c:axId val="102712448"/>
      </c:lineChart>
      <c:catAx>
        <c:axId val="1016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711872"/>
        <c:crosses val="autoZero"/>
        <c:auto val="1"/>
        <c:lblAlgn val="ctr"/>
        <c:lblOffset val="100"/>
        <c:noMultiLvlLbl val="0"/>
      </c:catAx>
      <c:valAx>
        <c:axId val="10271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685760"/>
        <c:crosses val="autoZero"/>
        <c:crossBetween val="between"/>
      </c:valAx>
      <c:valAx>
        <c:axId val="10271244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650880"/>
        <c:crosses val="max"/>
        <c:crossBetween val="between"/>
      </c:valAx>
      <c:catAx>
        <c:axId val="102650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712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</a:rPr>
              <a:t>予備校事業の推移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推移!$C$80</c:f>
              <c:strCache>
                <c:ptCount val="1"/>
                <c:pt idx="0">
                  <c:v>予備校事業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推移!$B$81:$B$86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推移!$C$81:$C$86</c:f>
              <c:numCache>
                <c:formatCode>#,##0_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4202200</c:v>
                </c:pt>
                <c:pt idx="5">
                  <c:v>6218530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51392"/>
        <c:axId val="102714752"/>
      </c:barChart>
      <c:lineChart>
        <c:grouping val="standard"/>
        <c:varyColors val="0"/>
        <c:ser>
          <c:idx val="1"/>
          <c:order val="1"/>
          <c:tx>
            <c:strRef>
              <c:f>推移!$D$80</c:f>
              <c:strCache>
                <c:ptCount val="1"/>
                <c:pt idx="0">
                  <c:v>対前年比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推移!$B$81:$B$86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推移!$D$81:$D$86</c:f>
              <c:numCache>
                <c:formatCode>#,##0_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.0%">
                  <c:v>1.4798272333539575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52928"/>
        <c:axId val="102715328"/>
        <c:extLst/>
      </c:lineChart>
      <c:catAx>
        <c:axId val="10265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714752"/>
        <c:crosses val="autoZero"/>
        <c:auto val="1"/>
        <c:lblAlgn val="ctr"/>
        <c:lblOffset val="100"/>
        <c:noMultiLvlLbl val="0"/>
      </c:catAx>
      <c:valAx>
        <c:axId val="10271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651392"/>
        <c:crosses val="autoZero"/>
        <c:crossBetween val="between"/>
      </c:valAx>
      <c:valAx>
        <c:axId val="10271532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652928"/>
        <c:crosses val="max"/>
        <c:crossBetween val="between"/>
      </c:valAx>
      <c:catAx>
        <c:axId val="10265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715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>
                <a:solidFill>
                  <a:schemeClr val="tx1"/>
                </a:solidFill>
              </a:rPr>
              <a:t>会費・入会金の推移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推移!$G$80</c:f>
              <c:strCache>
                <c:ptCount val="1"/>
                <c:pt idx="0">
                  <c:v>会費・入会金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推移!$F$81:$F$86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推移!$G$81:$G$86</c:f>
              <c:numCache>
                <c:formatCode>#,##0_ </c:formatCode>
                <c:ptCount val="6"/>
                <c:pt idx="0">
                  <c:v>1099200</c:v>
                </c:pt>
                <c:pt idx="1">
                  <c:v>1253000</c:v>
                </c:pt>
                <c:pt idx="2">
                  <c:v>2375000</c:v>
                </c:pt>
                <c:pt idx="3">
                  <c:v>2657000</c:v>
                </c:pt>
                <c:pt idx="4">
                  <c:v>3293310</c:v>
                </c:pt>
                <c:pt idx="5">
                  <c:v>4070000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51904"/>
        <c:axId val="102717632"/>
      </c:barChart>
      <c:lineChart>
        <c:grouping val="standard"/>
        <c:varyColors val="0"/>
        <c:ser>
          <c:idx val="1"/>
          <c:order val="1"/>
          <c:tx>
            <c:strRef>
              <c:f>推移!$H$80</c:f>
              <c:strCache>
                <c:ptCount val="1"/>
                <c:pt idx="0">
                  <c:v>対前年比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推移!$F$81:$F$86</c:f>
              <c:strCache>
                <c:ptCount val="6"/>
                <c:pt idx="0">
                  <c:v>2008年（補正）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</c:strCache>
            </c:strRef>
          </c:cat>
          <c:val>
            <c:numRef>
              <c:f>推移!$H$81:$H$86</c:f>
              <c:numCache>
                <c:formatCode>0.0%</c:formatCode>
                <c:ptCount val="6"/>
                <c:pt idx="0" formatCode="#,##0_ ">
                  <c:v>0</c:v>
                </c:pt>
                <c:pt idx="1">
                  <c:v>1.139919941775837</c:v>
                </c:pt>
                <c:pt idx="2">
                  <c:v>1.8954509177972865</c:v>
                </c:pt>
                <c:pt idx="3">
                  <c:v>1.1187368421052633</c:v>
                </c:pt>
                <c:pt idx="4">
                  <c:v>1.2394843808806926</c:v>
                </c:pt>
                <c:pt idx="5">
                  <c:v>1.235838715456486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36576"/>
        <c:axId val="102718208"/>
      </c:lineChart>
      <c:catAx>
        <c:axId val="10265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717632"/>
        <c:crosses val="autoZero"/>
        <c:auto val="1"/>
        <c:lblAlgn val="ctr"/>
        <c:lblOffset val="100"/>
        <c:noMultiLvlLbl val="0"/>
      </c:catAx>
      <c:valAx>
        <c:axId val="1027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651904"/>
        <c:crosses val="autoZero"/>
        <c:crossBetween val="between"/>
      </c:valAx>
      <c:valAx>
        <c:axId val="10271820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936576"/>
        <c:crosses val="max"/>
        <c:crossBetween val="between"/>
      </c:valAx>
      <c:catAx>
        <c:axId val="102936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718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975473</xdr:colOff>
      <xdr:row>1</xdr:row>
      <xdr:rowOff>142875</xdr:rowOff>
    </xdr:from>
    <xdr:to>
      <xdr:col>4</xdr:col>
      <xdr:colOff>356348</xdr:colOff>
      <xdr:row>3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3496797" y="366993"/>
          <a:ext cx="725580" cy="325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※1</a:t>
          </a:r>
          <a:r>
            <a:rPr kumimoji="1" lang="ja-JP" altLang="en-US" sz="800"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4</xdr:col>
      <xdr:colOff>1040467</xdr:colOff>
      <xdr:row>1</xdr:row>
      <xdr:rowOff>142875</xdr:rowOff>
    </xdr:from>
    <xdr:to>
      <xdr:col>5</xdr:col>
      <xdr:colOff>364192</xdr:colOff>
      <xdr:row>3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4906496" y="366993"/>
          <a:ext cx="690843" cy="325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※2</a:t>
          </a:r>
          <a:r>
            <a:rPr kumimoji="1" lang="ja-JP" altLang="en-US" sz="800"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1</xdr:col>
      <xdr:colOff>66669</xdr:colOff>
      <xdr:row>15</xdr:row>
      <xdr:rowOff>76760</xdr:rowOff>
    </xdr:from>
    <xdr:to>
      <xdr:col>8</xdr:col>
      <xdr:colOff>1187824</xdr:colOff>
      <xdr:row>46</xdr:row>
      <xdr:rowOff>123265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279583</xdr:colOff>
      <xdr:row>16</xdr:row>
      <xdr:rowOff>137271</xdr:rowOff>
    </xdr:from>
    <xdr:to>
      <xdr:col>1</xdr:col>
      <xdr:colOff>1225359</xdr:colOff>
      <xdr:row>18</xdr:row>
      <xdr:rowOff>73958</xdr:rowOff>
    </xdr:to>
    <xdr:sp macro="" textlink="">
      <xdr:nvSpPr>
        <xdr:cNvPr id="5" name="テキスト ボックス 4"/>
        <xdr:cNvSpPr txBox="1"/>
      </xdr:nvSpPr>
      <xdr:spPr>
        <a:xfrm>
          <a:off x="1859612" y="3588683"/>
          <a:ext cx="945776" cy="272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（円）</a:t>
          </a:r>
        </a:p>
      </xdr:txBody>
    </xdr:sp>
    <xdr:clientData/>
  </xdr:twoCellAnchor>
  <xdr:twoCellAnchor>
    <xdr:from>
      <xdr:col>1</xdr:col>
      <xdr:colOff>0</xdr:colOff>
      <xdr:row>57</xdr:row>
      <xdr:rowOff>165847</xdr:rowOff>
    </xdr:from>
    <xdr:to>
      <xdr:col>4</xdr:col>
      <xdr:colOff>829235</xdr:colOff>
      <xdr:row>76</xdr:row>
      <xdr:rowOff>11206</xdr:rowOff>
    </xdr:to>
    <xdr:graphicFrame macro="">
      <xdr:nvGraphicFramePr>
        <xdr:cNvPr id="20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58</xdr:row>
      <xdr:rowOff>76200</xdr:rowOff>
    </xdr:from>
    <xdr:to>
      <xdr:col>8</xdr:col>
      <xdr:colOff>1266264</xdr:colOff>
      <xdr:row>76</xdr:row>
      <xdr:rowOff>89647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190500</xdr:colOff>
      <xdr:row>87</xdr:row>
      <xdr:rowOff>76199</xdr:rowOff>
    </xdr:from>
    <xdr:to>
      <xdr:col>4</xdr:col>
      <xdr:colOff>986118</xdr:colOff>
      <xdr:row>105</xdr:row>
      <xdr:rowOff>100852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190500</xdr:colOff>
      <xdr:row>87</xdr:row>
      <xdr:rowOff>76199</xdr:rowOff>
    </xdr:from>
    <xdr:to>
      <xdr:col>8</xdr:col>
      <xdr:colOff>1266264</xdr:colOff>
      <xdr:row>106</xdr:row>
      <xdr:rowOff>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1074085</xdr:colOff>
      <xdr:row>4</xdr:row>
      <xdr:rowOff>8404</xdr:rowOff>
    </xdr:from>
    <xdr:to>
      <xdr:col>2</xdr:col>
      <xdr:colOff>476251</xdr:colOff>
      <xdr:row>5</xdr:row>
      <xdr:rowOff>109818</xdr:rowOff>
    </xdr:to>
    <xdr:sp macro="" textlink="">
      <xdr:nvSpPr>
        <xdr:cNvPr id="10" name="テキスト ボックス 9"/>
        <xdr:cNvSpPr txBox="1"/>
      </xdr:nvSpPr>
      <xdr:spPr>
        <a:xfrm>
          <a:off x="1365438" y="893669"/>
          <a:ext cx="690842" cy="325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※3</a:t>
          </a:r>
          <a:r>
            <a:rPr kumimoji="1" lang="ja-JP" altLang="en-US" sz="800">
              <a:latin typeface="+mn-ea"/>
              <a:ea typeface="+mn-ea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="85" zoomScaleNormal="85" workbookViewId="0">
      <selection activeCell="I1" sqref="I1"/>
    </sheetView>
  </sheetViews>
  <sheetFormatPr defaultRowHeight="13.5" x14ac:dyDescent="0.15"/>
  <cols>
    <col min="1" max="1" width="3.75" customWidth="1"/>
    <col min="2" max="2" width="18.375" customWidth="1"/>
    <col min="3" max="3" width="17.625" customWidth="1"/>
    <col min="4" max="4" width="18" customWidth="1"/>
    <col min="5" max="5" width="18.625" customWidth="1"/>
    <col min="6" max="6" width="17" customWidth="1"/>
    <col min="7" max="7" width="18.375" customWidth="1"/>
    <col min="8" max="8" width="17.625" customWidth="1"/>
    <col min="9" max="9" width="18" customWidth="1"/>
    <col min="10" max="10" width="15.375" customWidth="1"/>
  </cols>
  <sheetData>
    <row r="1" spans="1:9" ht="21" x14ac:dyDescent="0.2">
      <c r="A1" s="12" t="s">
        <v>21</v>
      </c>
      <c r="I1" s="8"/>
    </row>
    <row r="2" spans="1:9" ht="14.25" thickBot="1" x14ac:dyDescent="0.2"/>
    <row r="3" spans="1:9" ht="17.25" x14ac:dyDescent="0.2">
      <c r="B3" s="13"/>
      <c r="C3" s="14" t="s">
        <v>6</v>
      </c>
      <c r="D3" s="14" t="s">
        <v>5</v>
      </c>
      <c r="E3" s="14" t="s">
        <v>7</v>
      </c>
      <c r="F3" s="15" t="s">
        <v>8</v>
      </c>
      <c r="G3" s="16" t="s">
        <v>9</v>
      </c>
      <c r="H3" s="17" t="s">
        <v>12</v>
      </c>
    </row>
    <row r="4" spans="1:9" ht="17.25" x14ac:dyDescent="0.2">
      <c r="B4" s="18" t="s">
        <v>0</v>
      </c>
      <c r="C4" s="2">
        <v>430000</v>
      </c>
      <c r="D4" s="2">
        <v>1130940</v>
      </c>
      <c r="E4" s="2">
        <v>0</v>
      </c>
      <c r="F4" s="3">
        <v>458000</v>
      </c>
      <c r="G4" s="4">
        <f t="shared" ref="G4:G10" si="0">SUM(C4:F4)</f>
        <v>2018940</v>
      </c>
      <c r="H4" s="19" t="s">
        <v>13</v>
      </c>
    </row>
    <row r="5" spans="1:9" ht="17.25" x14ac:dyDescent="0.2">
      <c r="B5" s="18" t="s">
        <v>19</v>
      </c>
      <c r="C5" s="2">
        <f>C4*12/5</f>
        <v>1032000</v>
      </c>
      <c r="D5" s="2">
        <f>D4*12/5</f>
        <v>2714256</v>
      </c>
      <c r="E5" s="2">
        <f>E4*12/5</f>
        <v>0</v>
      </c>
      <c r="F5" s="3">
        <f>F4*12/5</f>
        <v>1099200</v>
      </c>
      <c r="G5" s="4">
        <f t="shared" ref="G5" si="1">SUM(C5:F5)</f>
        <v>4845456</v>
      </c>
      <c r="H5" s="19" t="s">
        <v>13</v>
      </c>
    </row>
    <row r="6" spans="1:9" ht="17.25" x14ac:dyDescent="0.2">
      <c r="B6" s="18" t="s">
        <v>1</v>
      </c>
      <c r="C6" s="2">
        <v>1289560</v>
      </c>
      <c r="D6" s="2">
        <v>8878703</v>
      </c>
      <c r="E6" s="2">
        <v>0</v>
      </c>
      <c r="F6" s="3">
        <v>1253000</v>
      </c>
      <c r="G6" s="4">
        <f t="shared" si="0"/>
        <v>11421263</v>
      </c>
      <c r="H6" s="20">
        <f>G6/G5</f>
        <v>2.3571079791045464</v>
      </c>
    </row>
    <row r="7" spans="1:9" ht="17.25" x14ac:dyDescent="0.2">
      <c r="B7" s="18" t="s">
        <v>2</v>
      </c>
      <c r="C7" s="2">
        <v>4070670</v>
      </c>
      <c r="D7" s="2">
        <v>8864354</v>
      </c>
      <c r="E7" s="2">
        <v>0</v>
      </c>
      <c r="F7" s="3">
        <v>2375000</v>
      </c>
      <c r="G7" s="4">
        <f t="shared" si="0"/>
        <v>15310024</v>
      </c>
      <c r="H7" s="20">
        <f>G7/G6</f>
        <v>1.3404843229684844</v>
      </c>
    </row>
    <row r="8" spans="1:9" ht="17.25" x14ac:dyDescent="0.2">
      <c r="B8" s="18" t="s">
        <v>3</v>
      </c>
      <c r="C8" s="2">
        <v>3853286</v>
      </c>
      <c r="D8" s="2">
        <v>8977859</v>
      </c>
      <c r="E8" s="2">
        <v>0</v>
      </c>
      <c r="F8" s="3">
        <v>2657000</v>
      </c>
      <c r="G8" s="4">
        <f t="shared" si="0"/>
        <v>15488145</v>
      </c>
      <c r="H8" s="20">
        <f>G8/G7</f>
        <v>1.0116342730749475</v>
      </c>
    </row>
    <row r="9" spans="1:9" ht="17.25" x14ac:dyDescent="0.2">
      <c r="B9" s="18" t="s">
        <v>4</v>
      </c>
      <c r="C9" s="2">
        <v>12561194</v>
      </c>
      <c r="D9" s="2">
        <v>5870266</v>
      </c>
      <c r="E9" s="2">
        <v>4202200</v>
      </c>
      <c r="F9" s="3">
        <v>3293310</v>
      </c>
      <c r="G9" s="4">
        <f t="shared" si="0"/>
        <v>25926970</v>
      </c>
      <c r="H9" s="20">
        <f>G9/G8</f>
        <v>1.6739880728131096</v>
      </c>
    </row>
    <row r="10" spans="1:9" ht="18" thickBot="1" x14ac:dyDescent="0.25">
      <c r="B10" s="21" t="s">
        <v>18</v>
      </c>
      <c r="C10" s="22">
        <v>25278751</v>
      </c>
      <c r="D10" s="22">
        <v>10780850</v>
      </c>
      <c r="E10" s="22">
        <v>6218530</v>
      </c>
      <c r="F10" s="23">
        <v>4070000</v>
      </c>
      <c r="G10" s="24">
        <f t="shared" si="0"/>
        <v>46348131</v>
      </c>
      <c r="H10" s="25">
        <f>G10/G9</f>
        <v>1.7876416334033634</v>
      </c>
    </row>
    <row r="11" spans="1:9" ht="21.75" customHeight="1" x14ac:dyDescent="0.2">
      <c r="B11" s="7"/>
      <c r="C11" s="7"/>
      <c r="D11" s="7"/>
      <c r="E11" s="7"/>
      <c r="F11" s="7"/>
      <c r="G11" s="7"/>
      <c r="H11" s="7"/>
    </row>
    <row r="12" spans="1:9" ht="17.25" x14ac:dyDescent="0.2">
      <c r="B12" s="7" t="s">
        <v>10</v>
      </c>
      <c r="C12" s="7"/>
      <c r="D12" s="7"/>
      <c r="E12" s="7"/>
      <c r="F12" s="7"/>
      <c r="G12" s="7"/>
      <c r="H12" s="7"/>
    </row>
    <row r="13" spans="1:9" ht="17.25" x14ac:dyDescent="0.2">
      <c r="B13" s="7" t="s">
        <v>11</v>
      </c>
      <c r="C13" s="7"/>
      <c r="D13" s="7"/>
      <c r="E13" s="7"/>
      <c r="F13" s="7"/>
      <c r="G13" s="7"/>
      <c r="H13" s="7"/>
    </row>
    <row r="14" spans="1:9" ht="17.25" x14ac:dyDescent="0.2">
      <c r="B14" s="7" t="s">
        <v>20</v>
      </c>
      <c r="C14" s="7"/>
      <c r="D14" s="7"/>
      <c r="E14" s="7"/>
      <c r="F14" s="7"/>
      <c r="G14" s="7"/>
      <c r="H14" s="7"/>
    </row>
    <row r="15" spans="1:9" ht="12.75" customHeight="1" x14ac:dyDescent="0.2">
      <c r="B15" s="7"/>
      <c r="C15" s="7"/>
      <c r="D15" s="7"/>
      <c r="E15" s="7"/>
      <c r="F15" s="7"/>
      <c r="G15" s="7"/>
    </row>
    <row r="49" spans="2:8" ht="18.75" x14ac:dyDescent="0.2">
      <c r="B49" s="11" t="s">
        <v>14</v>
      </c>
      <c r="C49" s="8"/>
      <c r="D49" s="8"/>
      <c r="E49" s="8"/>
      <c r="F49" s="11" t="s">
        <v>15</v>
      </c>
      <c r="G49" s="8"/>
      <c r="H49" s="8"/>
    </row>
    <row r="50" spans="2:8" ht="18" thickBot="1" x14ac:dyDescent="0.25">
      <c r="B50" s="8"/>
      <c r="C50" s="8"/>
      <c r="D50" s="8"/>
      <c r="E50" s="8"/>
      <c r="F50" s="8"/>
      <c r="G50" s="8"/>
      <c r="H50" s="8"/>
    </row>
    <row r="51" spans="2:8" ht="17.25" x14ac:dyDescent="0.2">
      <c r="B51" s="26"/>
      <c r="C51" s="27" t="s">
        <v>6</v>
      </c>
      <c r="D51" s="28" t="s">
        <v>12</v>
      </c>
      <c r="E51" s="8"/>
      <c r="F51" s="26"/>
      <c r="G51" s="27" t="s">
        <v>5</v>
      </c>
      <c r="H51" s="28" t="s">
        <v>12</v>
      </c>
    </row>
    <row r="52" spans="2:8" ht="17.25" x14ac:dyDescent="0.2">
      <c r="B52" s="18" t="s">
        <v>19</v>
      </c>
      <c r="C52" s="2">
        <v>1032000</v>
      </c>
      <c r="D52" s="19" t="s">
        <v>13</v>
      </c>
      <c r="E52" s="8"/>
      <c r="F52" s="18" t="s">
        <v>19</v>
      </c>
      <c r="G52" s="2">
        <v>2714256</v>
      </c>
      <c r="H52" s="19" t="s">
        <v>13</v>
      </c>
    </row>
    <row r="53" spans="2:8" ht="17.25" x14ac:dyDescent="0.2">
      <c r="B53" s="18" t="s">
        <v>1</v>
      </c>
      <c r="C53" s="2">
        <v>1289560</v>
      </c>
      <c r="D53" s="20">
        <f>C53/C52</f>
        <v>1.2495736434108526</v>
      </c>
      <c r="E53" s="8"/>
      <c r="F53" s="18" t="s">
        <v>1</v>
      </c>
      <c r="G53" s="2">
        <v>8878703</v>
      </c>
      <c r="H53" s="20">
        <f>G53/G52</f>
        <v>3.2711369156041288</v>
      </c>
    </row>
    <row r="54" spans="2:8" ht="17.25" x14ac:dyDescent="0.2">
      <c r="B54" s="18" t="s">
        <v>2</v>
      </c>
      <c r="C54" s="2">
        <v>4070670</v>
      </c>
      <c r="D54" s="20">
        <f t="shared" ref="D54:D56" si="2">C54/C53</f>
        <v>3.1566348211793169</v>
      </c>
      <c r="E54" s="8"/>
      <c r="F54" s="18" t="s">
        <v>2</v>
      </c>
      <c r="G54" s="2">
        <v>8864354</v>
      </c>
      <c r="H54" s="20">
        <f t="shared" ref="H54:H56" si="3">G54/G53</f>
        <v>0.99838388557427815</v>
      </c>
    </row>
    <row r="55" spans="2:8" ht="17.25" x14ac:dyDescent="0.2">
      <c r="B55" s="18" t="s">
        <v>3</v>
      </c>
      <c r="C55" s="2">
        <v>3853286</v>
      </c>
      <c r="D55" s="20">
        <f t="shared" si="2"/>
        <v>0.94659748886546935</v>
      </c>
      <c r="E55" s="8"/>
      <c r="F55" s="18" t="s">
        <v>3</v>
      </c>
      <c r="G55" s="2">
        <v>8977859</v>
      </c>
      <c r="H55" s="20">
        <f t="shared" si="3"/>
        <v>1.0128046555902439</v>
      </c>
    </row>
    <row r="56" spans="2:8" ht="17.25" x14ac:dyDescent="0.2">
      <c r="B56" s="18" t="s">
        <v>4</v>
      </c>
      <c r="C56" s="2">
        <v>12561194</v>
      </c>
      <c r="D56" s="20">
        <f t="shared" si="2"/>
        <v>3.2598654758561914</v>
      </c>
      <c r="E56" s="8"/>
      <c r="F56" s="18" t="s">
        <v>4</v>
      </c>
      <c r="G56" s="2">
        <v>5870266</v>
      </c>
      <c r="H56" s="20">
        <f t="shared" si="3"/>
        <v>0.6538603468822578</v>
      </c>
    </row>
    <row r="57" spans="2:8" ht="18" thickBot="1" x14ac:dyDescent="0.25">
      <c r="B57" s="21" t="s">
        <v>18</v>
      </c>
      <c r="C57" s="22">
        <v>25278751</v>
      </c>
      <c r="D57" s="25">
        <f t="shared" ref="D57" si="4">C57/C56</f>
        <v>2.0124481000771106</v>
      </c>
      <c r="E57" s="8"/>
      <c r="F57" s="21" t="s">
        <v>18</v>
      </c>
      <c r="G57" s="22">
        <v>10780850</v>
      </c>
      <c r="H57" s="25">
        <f t="shared" ref="H57" si="5">G57/G56</f>
        <v>1.8365181407452404</v>
      </c>
    </row>
    <row r="78" spans="2:8" ht="18.75" x14ac:dyDescent="0.2">
      <c r="B78" s="11" t="s">
        <v>16</v>
      </c>
      <c r="C78" s="8"/>
      <c r="D78" s="8"/>
      <c r="E78" s="8"/>
      <c r="F78" s="11" t="s">
        <v>17</v>
      </c>
      <c r="G78" s="8"/>
      <c r="H78" s="8"/>
    </row>
    <row r="79" spans="2:8" ht="17.25" x14ac:dyDescent="0.2">
      <c r="B79" s="8"/>
      <c r="C79" s="8"/>
      <c r="D79" s="8"/>
      <c r="E79" s="8"/>
      <c r="F79" s="8"/>
      <c r="G79" s="8"/>
      <c r="H79" s="8"/>
    </row>
    <row r="80" spans="2:8" ht="17.25" x14ac:dyDescent="0.2">
      <c r="B80" s="9"/>
      <c r="C80" s="10" t="s">
        <v>7</v>
      </c>
      <c r="D80" s="10" t="s">
        <v>12</v>
      </c>
      <c r="E80" s="8"/>
      <c r="F80" s="9"/>
      <c r="G80" s="10" t="s">
        <v>8</v>
      </c>
      <c r="H80" s="10" t="s">
        <v>12</v>
      </c>
    </row>
    <row r="81" spans="2:8" ht="17.25" x14ac:dyDescent="0.2">
      <c r="B81" s="1" t="s">
        <v>19</v>
      </c>
      <c r="C81" s="2">
        <v>0</v>
      </c>
      <c r="D81" s="5" t="s">
        <v>13</v>
      </c>
      <c r="E81" s="8"/>
      <c r="F81" s="1" t="s">
        <v>19</v>
      </c>
      <c r="G81" s="2">
        <v>1099200</v>
      </c>
      <c r="H81" s="5" t="s">
        <v>13</v>
      </c>
    </row>
    <row r="82" spans="2:8" ht="17.25" x14ac:dyDescent="0.2">
      <c r="B82" s="1" t="s">
        <v>1</v>
      </c>
      <c r="C82" s="2">
        <v>0</v>
      </c>
      <c r="D82" s="5" t="s">
        <v>13</v>
      </c>
      <c r="E82" s="8"/>
      <c r="F82" s="1" t="s">
        <v>1</v>
      </c>
      <c r="G82" s="2">
        <v>1253000</v>
      </c>
      <c r="H82" s="6">
        <f>G82/G81</f>
        <v>1.139919941775837</v>
      </c>
    </row>
    <row r="83" spans="2:8" ht="17.25" x14ac:dyDescent="0.2">
      <c r="B83" s="1" t="s">
        <v>2</v>
      </c>
      <c r="C83" s="2">
        <v>0</v>
      </c>
      <c r="D83" s="5" t="s">
        <v>13</v>
      </c>
      <c r="E83" s="8"/>
      <c r="F83" s="1" t="s">
        <v>2</v>
      </c>
      <c r="G83" s="2">
        <v>2375000</v>
      </c>
      <c r="H83" s="6">
        <f t="shared" ref="H83:H85" si="6">G83/G82</f>
        <v>1.8954509177972865</v>
      </c>
    </row>
    <row r="84" spans="2:8" ht="17.25" x14ac:dyDescent="0.2">
      <c r="B84" s="1" t="s">
        <v>3</v>
      </c>
      <c r="C84" s="2">
        <v>0</v>
      </c>
      <c r="D84" s="5" t="s">
        <v>13</v>
      </c>
      <c r="E84" s="8"/>
      <c r="F84" s="1" t="s">
        <v>3</v>
      </c>
      <c r="G84" s="2">
        <v>2657000</v>
      </c>
      <c r="H84" s="6">
        <f t="shared" si="6"/>
        <v>1.1187368421052633</v>
      </c>
    </row>
    <row r="85" spans="2:8" ht="17.25" x14ac:dyDescent="0.2">
      <c r="B85" s="1" t="s">
        <v>4</v>
      </c>
      <c r="C85" s="2">
        <v>4202200</v>
      </c>
      <c r="D85" s="5" t="s">
        <v>13</v>
      </c>
      <c r="E85" s="8"/>
      <c r="F85" s="1" t="s">
        <v>4</v>
      </c>
      <c r="G85" s="2">
        <v>3293310</v>
      </c>
      <c r="H85" s="6">
        <f t="shared" si="6"/>
        <v>1.2394843808806926</v>
      </c>
    </row>
    <row r="86" spans="2:8" ht="17.25" x14ac:dyDescent="0.2">
      <c r="B86" s="1" t="s">
        <v>18</v>
      </c>
      <c r="C86" s="2">
        <v>6218530</v>
      </c>
      <c r="D86" s="6">
        <f t="shared" ref="D86" si="7">C86/C85</f>
        <v>1.4798272333539575</v>
      </c>
      <c r="E86" s="8"/>
      <c r="F86" s="1" t="s">
        <v>18</v>
      </c>
      <c r="G86" s="2">
        <v>4070000</v>
      </c>
      <c r="H86" s="6">
        <f t="shared" ref="H86" si="8">G86/G85</f>
        <v>1.235838715456486</v>
      </c>
    </row>
  </sheetData>
  <phoneticPr fontId="1"/>
  <pageMargins left="1.1023622047244095" right="0.70866141732283472" top="0.74803149606299213" bottom="0.74803149606299213" header="0.31496062992125984" footer="0.31496062992125984"/>
  <pageSetup paperSize="9" scale="5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4" sqref="D4:G4"/>
    </sheetView>
  </sheetViews>
  <sheetFormatPr defaultRowHeight="13.5" x14ac:dyDescent="0.15"/>
  <cols>
    <col min="1" max="1" width="11.875" customWidth="1"/>
    <col min="2" max="2" width="7.375" customWidth="1"/>
    <col min="3" max="3" width="9.5" customWidth="1"/>
    <col min="4" max="4" width="8.5" customWidth="1"/>
    <col min="5" max="5" width="10.625" customWidth="1"/>
    <col min="6" max="6" width="12" customWidth="1"/>
    <col min="7" max="7" width="13.5" customWidth="1"/>
    <col min="8" max="8" width="14.875" customWidth="1"/>
  </cols>
  <sheetData>
    <row r="1" spans="1:8" ht="14.25" x14ac:dyDescent="0.15">
      <c r="A1" s="94" t="s">
        <v>29</v>
      </c>
      <c r="B1" s="94"/>
      <c r="C1" s="94"/>
      <c r="D1" s="94"/>
      <c r="E1" s="94"/>
      <c r="F1" s="94"/>
      <c r="G1" s="94"/>
      <c r="H1" s="94"/>
    </row>
    <row r="3" spans="1:8" ht="15" thickBot="1" x14ac:dyDescent="0.2">
      <c r="A3" s="60" t="s">
        <v>30</v>
      </c>
      <c r="B3" s="60"/>
      <c r="C3" s="60"/>
      <c r="D3" s="60"/>
      <c r="E3" s="60"/>
      <c r="F3" s="51"/>
      <c r="G3" s="51"/>
      <c r="H3" s="51"/>
    </row>
    <row r="4" spans="1:8" ht="20.100000000000001" customHeight="1" x14ac:dyDescent="0.15">
      <c r="A4" s="64"/>
      <c r="B4" s="107" t="s">
        <v>42</v>
      </c>
      <c r="C4" s="109"/>
      <c r="D4" s="107" t="s">
        <v>44</v>
      </c>
      <c r="E4" s="108"/>
      <c r="F4" s="108"/>
      <c r="G4" s="109"/>
      <c r="H4" s="65" t="s">
        <v>40</v>
      </c>
    </row>
    <row r="5" spans="1:8" ht="20.100000000000001" customHeight="1" x14ac:dyDescent="0.15">
      <c r="A5" s="66" t="s">
        <v>19</v>
      </c>
      <c r="B5" s="67" t="s">
        <v>13</v>
      </c>
      <c r="C5" s="68"/>
      <c r="D5" s="98" t="s">
        <v>50</v>
      </c>
      <c r="E5" s="99"/>
      <c r="F5" s="99"/>
      <c r="G5" s="100"/>
      <c r="H5" s="69">
        <v>1032000</v>
      </c>
    </row>
    <row r="6" spans="1:8" ht="20.100000000000001" customHeight="1" x14ac:dyDescent="0.15">
      <c r="A6" s="66" t="s">
        <v>1</v>
      </c>
      <c r="B6" s="110">
        <f>H6/H5</f>
        <v>1.2495736434108526</v>
      </c>
      <c r="C6" s="111"/>
      <c r="D6" s="101"/>
      <c r="E6" s="102"/>
      <c r="F6" s="102"/>
      <c r="G6" s="103"/>
      <c r="H6" s="69">
        <v>1289560</v>
      </c>
    </row>
    <row r="7" spans="1:8" ht="20.100000000000001" customHeight="1" x14ac:dyDescent="0.15">
      <c r="A7" s="66" t="s">
        <v>2</v>
      </c>
      <c r="B7" s="110">
        <f>H7/H6</f>
        <v>3.1566348211793169</v>
      </c>
      <c r="C7" s="111"/>
      <c r="D7" s="101"/>
      <c r="E7" s="102"/>
      <c r="F7" s="102"/>
      <c r="G7" s="103"/>
      <c r="H7" s="69">
        <v>4070670</v>
      </c>
    </row>
    <row r="8" spans="1:8" ht="20.100000000000001" customHeight="1" x14ac:dyDescent="0.15">
      <c r="A8" s="66" t="s">
        <v>3</v>
      </c>
      <c r="B8" s="110">
        <f>H8/H7</f>
        <v>0.94659748886546935</v>
      </c>
      <c r="C8" s="111"/>
      <c r="D8" s="101"/>
      <c r="E8" s="102"/>
      <c r="F8" s="102"/>
      <c r="G8" s="103"/>
      <c r="H8" s="69">
        <v>3853286</v>
      </c>
    </row>
    <row r="9" spans="1:8" ht="20.100000000000001" customHeight="1" x14ac:dyDescent="0.15">
      <c r="A9" s="66" t="s">
        <v>4</v>
      </c>
      <c r="B9" s="110">
        <f>H9/H8</f>
        <v>3.2598654758561914</v>
      </c>
      <c r="C9" s="111"/>
      <c r="D9" s="101"/>
      <c r="E9" s="102"/>
      <c r="F9" s="102"/>
      <c r="G9" s="103"/>
      <c r="H9" s="69">
        <v>12561194</v>
      </c>
    </row>
    <row r="10" spans="1:8" ht="20.100000000000001" customHeight="1" x14ac:dyDescent="0.15">
      <c r="A10" s="66" t="s">
        <v>18</v>
      </c>
      <c r="B10" s="110">
        <f>H10/H9</f>
        <v>2.0124481000771106</v>
      </c>
      <c r="C10" s="111"/>
      <c r="D10" s="104"/>
      <c r="E10" s="105"/>
      <c r="F10" s="105"/>
      <c r="G10" s="106"/>
      <c r="H10" s="69">
        <v>25278751</v>
      </c>
    </row>
    <row r="11" spans="1:8" ht="20.100000000000001" customHeight="1" x14ac:dyDescent="0.15">
      <c r="A11" s="95" t="s">
        <v>49</v>
      </c>
      <c r="B11" s="116" t="s">
        <v>39</v>
      </c>
      <c r="C11" s="116"/>
      <c r="D11" s="118" t="s">
        <v>41</v>
      </c>
      <c r="E11" s="118"/>
      <c r="F11" s="75"/>
      <c r="G11" s="72" t="s">
        <v>39</v>
      </c>
      <c r="H11" s="76" t="s">
        <v>41</v>
      </c>
    </row>
    <row r="12" spans="1:8" ht="20.100000000000001" customHeight="1" x14ac:dyDescent="0.15">
      <c r="A12" s="96"/>
      <c r="B12" s="118" t="s">
        <v>12</v>
      </c>
      <c r="C12" s="118"/>
      <c r="D12" s="118" t="s">
        <v>12</v>
      </c>
      <c r="E12" s="118"/>
      <c r="F12" s="72"/>
      <c r="G12" s="72" t="s">
        <v>48</v>
      </c>
      <c r="H12" s="76" t="s">
        <v>48</v>
      </c>
    </row>
    <row r="13" spans="1:8" ht="20.100000000000001" customHeight="1" x14ac:dyDescent="0.15">
      <c r="A13" s="29" t="s">
        <v>22</v>
      </c>
      <c r="B13" s="119">
        <v>1.5</v>
      </c>
      <c r="C13" s="119"/>
      <c r="D13" s="121">
        <v>1.1499999999999999</v>
      </c>
      <c r="E13" s="121"/>
      <c r="F13" s="52"/>
      <c r="G13" s="32">
        <f>H10*1.5</f>
        <v>37918126.5</v>
      </c>
      <c r="H13" s="61">
        <f>H10*1.15</f>
        <v>29070563.649999999</v>
      </c>
    </row>
    <row r="14" spans="1:8" ht="20.100000000000001" customHeight="1" x14ac:dyDescent="0.15">
      <c r="A14" s="29" t="s">
        <v>23</v>
      </c>
      <c r="B14" s="119">
        <v>1.5</v>
      </c>
      <c r="C14" s="119"/>
      <c r="D14" s="121">
        <v>1.1499999999999999</v>
      </c>
      <c r="E14" s="121"/>
      <c r="F14" s="52"/>
      <c r="G14" s="32">
        <f t="shared" ref="G14:G19" si="0">G13*1.5</f>
        <v>56877189.75</v>
      </c>
      <c r="H14" s="61">
        <f>H13*1.15</f>
        <v>33431148.197499994</v>
      </c>
    </row>
    <row r="15" spans="1:8" ht="20.100000000000001" customHeight="1" x14ac:dyDescent="0.15">
      <c r="A15" s="29" t="s">
        <v>24</v>
      </c>
      <c r="B15" s="119">
        <v>1.5</v>
      </c>
      <c r="C15" s="119"/>
      <c r="D15" s="121">
        <v>1.1499999999999999</v>
      </c>
      <c r="E15" s="121"/>
      <c r="F15" s="52"/>
      <c r="G15" s="32">
        <f t="shared" si="0"/>
        <v>85315784.625</v>
      </c>
      <c r="H15" s="61">
        <f t="shared" ref="H15:H19" si="1">H14*1.15</f>
        <v>38445820.427124992</v>
      </c>
    </row>
    <row r="16" spans="1:8" ht="20.100000000000001" customHeight="1" x14ac:dyDescent="0.15">
      <c r="A16" s="29" t="s">
        <v>25</v>
      </c>
      <c r="B16" s="119">
        <v>1.5</v>
      </c>
      <c r="C16" s="119"/>
      <c r="D16" s="121">
        <v>1.1499999999999999</v>
      </c>
      <c r="E16" s="121"/>
      <c r="F16" s="52"/>
      <c r="G16" s="32">
        <f t="shared" si="0"/>
        <v>127973676.9375</v>
      </c>
      <c r="H16" s="61">
        <f t="shared" si="1"/>
        <v>44212693.491193734</v>
      </c>
    </row>
    <row r="17" spans="1:8" ht="20.100000000000001" customHeight="1" x14ac:dyDescent="0.15">
      <c r="A17" s="29" t="s">
        <v>26</v>
      </c>
      <c r="B17" s="119">
        <v>1.5</v>
      </c>
      <c r="C17" s="119"/>
      <c r="D17" s="121">
        <v>1.1499999999999999</v>
      </c>
      <c r="E17" s="121"/>
      <c r="F17" s="52"/>
      <c r="G17" s="32">
        <f t="shared" si="0"/>
        <v>191960515.40625</v>
      </c>
      <c r="H17" s="61">
        <f t="shared" si="1"/>
        <v>50844597.514872789</v>
      </c>
    </row>
    <row r="18" spans="1:8" ht="20.100000000000001" customHeight="1" x14ac:dyDescent="0.15">
      <c r="A18" s="29" t="s">
        <v>27</v>
      </c>
      <c r="B18" s="119">
        <v>1.5</v>
      </c>
      <c r="C18" s="119"/>
      <c r="D18" s="121">
        <v>1.1499999999999999</v>
      </c>
      <c r="E18" s="121"/>
      <c r="F18" s="52"/>
      <c r="G18" s="32">
        <f t="shared" si="0"/>
        <v>287940773.109375</v>
      </c>
      <c r="H18" s="61">
        <f t="shared" si="1"/>
        <v>58471287.142103702</v>
      </c>
    </row>
    <row r="19" spans="1:8" ht="20.100000000000001" customHeight="1" thickBot="1" x14ac:dyDescent="0.2">
      <c r="A19" s="31" t="s">
        <v>28</v>
      </c>
      <c r="B19" s="120">
        <v>1.5</v>
      </c>
      <c r="C19" s="120"/>
      <c r="D19" s="97">
        <v>1.1499999999999999</v>
      </c>
      <c r="E19" s="97"/>
      <c r="F19" s="62"/>
      <c r="G19" s="33">
        <f t="shared" si="0"/>
        <v>431911159.6640625</v>
      </c>
      <c r="H19" s="63">
        <f t="shared" si="1"/>
        <v>67241980.213419259</v>
      </c>
    </row>
    <row r="20" spans="1:8" s="59" customFormat="1" ht="29.25" customHeight="1" x14ac:dyDescent="0.15">
      <c r="A20" s="91" t="s">
        <v>43</v>
      </c>
      <c r="B20" s="91"/>
      <c r="C20" s="91"/>
      <c r="D20" s="91"/>
      <c r="E20" s="91"/>
      <c r="F20" s="91"/>
      <c r="G20" s="91"/>
      <c r="H20" s="91"/>
    </row>
    <row r="21" spans="1:8" ht="30" customHeight="1" x14ac:dyDescent="0.15">
      <c r="A21" s="35"/>
      <c r="B21" s="36"/>
      <c r="C21" s="37"/>
      <c r="D21" s="36"/>
      <c r="E21" s="38"/>
    </row>
    <row r="22" spans="1:8" ht="27.75" customHeight="1" x14ac:dyDescent="0.15">
      <c r="A22" s="92" t="s">
        <v>45</v>
      </c>
      <c r="B22" s="92"/>
      <c r="C22" s="92"/>
      <c r="D22" s="92"/>
      <c r="E22" s="92"/>
      <c r="F22" s="92"/>
      <c r="G22" s="92"/>
      <c r="H22" s="92"/>
    </row>
    <row r="23" spans="1:8" ht="18" customHeight="1" x14ac:dyDescent="0.15">
      <c r="A23" s="117"/>
      <c r="B23" s="117"/>
      <c r="C23" s="117"/>
      <c r="D23" s="117"/>
      <c r="E23" s="112" t="s">
        <v>46</v>
      </c>
      <c r="F23" s="113"/>
      <c r="G23" s="113"/>
      <c r="H23" s="114"/>
    </row>
    <row r="24" spans="1:8" ht="18" customHeight="1" x14ac:dyDescent="0.15">
      <c r="A24" s="117"/>
      <c r="B24" s="117"/>
      <c r="C24" s="117"/>
      <c r="D24" s="117"/>
      <c r="E24" s="112" t="s">
        <v>35</v>
      </c>
      <c r="F24" s="113"/>
      <c r="G24" s="114"/>
      <c r="H24" s="44"/>
    </row>
    <row r="25" spans="1:8" s="58" customFormat="1" ht="20.100000000000001" customHeight="1" x14ac:dyDescent="0.15">
      <c r="A25" s="70"/>
      <c r="B25" s="115" t="s">
        <v>38</v>
      </c>
      <c r="C25" s="115"/>
      <c r="D25" s="115"/>
      <c r="E25" s="71" t="s">
        <v>32</v>
      </c>
      <c r="F25" s="72" t="s">
        <v>33</v>
      </c>
      <c r="G25" s="73" t="s">
        <v>34</v>
      </c>
      <c r="H25" s="74" t="s">
        <v>37</v>
      </c>
    </row>
    <row r="26" spans="1:8" ht="20.100000000000001" customHeight="1" x14ac:dyDescent="0.15">
      <c r="A26" s="34"/>
      <c r="B26" s="40" t="s">
        <v>32</v>
      </c>
      <c r="C26" s="34" t="s">
        <v>33</v>
      </c>
      <c r="D26" s="39" t="s">
        <v>34</v>
      </c>
      <c r="E26" s="43">
        <v>220000</v>
      </c>
      <c r="F26" s="43">
        <v>250000</v>
      </c>
      <c r="G26" s="43">
        <v>360000</v>
      </c>
      <c r="H26" s="46">
        <f>SUM(E26:G26)</f>
        <v>830000</v>
      </c>
    </row>
    <row r="27" spans="1:8" ht="20.100000000000001" customHeight="1" x14ac:dyDescent="0.15">
      <c r="A27" s="34" t="s">
        <v>22</v>
      </c>
      <c r="B27" s="41">
        <v>2</v>
      </c>
      <c r="C27" s="42">
        <v>2</v>
      </c>
      <c r="D27" s="41">
        <v>2</v>
      </c>
      <c r="E27" s="45">
        <f>B27*220000*4</f>
        <v>1760000</v>
      </c>
      <c r="F27" s="45">
        <f>C27*250000*4</f>
        <v>2000000</v>
      </c>
      <c r="G27" s="45">
        <f>D27*360000*4</f>
        <v>2880000</v>
      </c>
      <c r="H27" s="46">
        <f t="shared" ref="H27:H33" si="2">SUM(E27:G27)</f>
        <v>6640000</v>
      </c>
    </row>
    <row r="28" spans="1:8" ht="20.100000000000001" customHeight="1" x14ac:dyDescent="0.15">
      <c r="A28" s="34" t="s">
        <v>23</v>
      </c>
      <c r="B28" s="41">
        <v>5</v>
      </c>
      <c r="C28" s="42">
        <v>5</v>
      </c>
      <c r="D28" s="41">
        <v>5</v>
      </c>
      <c r="E28" s="45">
        <f t="shared" ref="E28:E33" si="3">B28*220000*4</f>
        <v>4400000</v>
      </c>
      <c r="F28" s="45">
        <f t="shared" ref="F28:F33" si="4">C28*250000*4</f>
        <v>5000000</v>
      </c>
      <c r="G28" s="45">
        <f t="shared" ref="G28:G33" si="5">D28*360000*4</f>
        <v>7200000</v>
      </c>
      <c r="H28" s="46">
        <f t="shared" si="2"/>
        <v>16600000</v>
      </c>
    </row>
    <row r="29" spans="1:8" ht="20.100000000000001" customHeight="1" x14ac:dyDescent="0.15">
      <c r="A29" s="34" t="s">
        <v>24</v>
      </c>
      <c r="B29" s="41">
        <v>10</v>
      </c>
      <c r="C29" s="42">
        <v>10</v>
      </c>
      <c r="D29" s="41">
        <v>10</v>
      </c>
      <c r="E29" s="45">
        <f t="shared" si="3"/>
        <v>8800000</v>
      </c>
      <c r="F29" s="45">
        <f t="shared" si="4"/>
        <v>10000000</v>
      </c>
      <c r="G29" s="45">
        <f t="shared" si="5"/>
        <v>14400000</v>
      </c>
      <c r="H29" s="46">
        <f t="shared" si="2"/>
        <v>33200000</v>
      </c>
    </row>
    <row r="30" spans="1:8" ht="20.100000000000001" customHeight="1" x14ac:dyDescent="0.15">
      <c r="A30" s="34" t="s">
        <v>25</v>
      </c>
      <c r="B30" s="41">
        <v>20</v>
      </c>
      <c r="C30" s="42">
        <v>20</v>
      </c>
      <c r="D30" s="41">
        <v>20</v>
      </c>
      <c r="E30" s="45">
        <f t="shared" si="3"/>
        <v>17600000</v>
      </c>
      <c r="F30" s="45">
        <f t="shared" si="4"/>
        <v>20000000</v>
      </c>
      <c r="G30" s="45">
        <f t="shared" si="5"/>
        <v>28800000</v>
      </c>
      <c r="H30" s="46">
        <f t="shared" si="2"/>
        <v>66400000</v>
      </c>
    </row>
    <row r="31" spans="1:8" ht="20.100000000000001" customHeight="1" x14ac:dyDescent="0.15">
      <c r="A31" s="34" t="s">
        <v>26</v>
      </c>
      <c r="B31" s="41">
        <v>30</v>
      </c>
      <c r="C31" s="42">
        <v>30</v>
      </c>
      <c r="D31" s="41">
        <v>30</v>
      </c>
      <c r="E31" s="45">
        <f t="shared" si="3"/>
        <v>26400000</v>
      </c>
      <c r="F31" s="45">
        <f t="shared" si="4"/>
        <v>30000000</v>
      </c>
      <c r="G31" s="45">
        <f t="shared" si="5"/>
        <v>43200000</v>
      </c>
      <c r="H31" s="46">
        <f t="shared" si="2"/>
        <v>99600000</v>
      </c>
    </row>
    <row r="32" spans="1:8" ht="20.100000000000001" customHeight="1" x14ac:dyDescent="0.15">
      <c r="A32" s="34" t="s">
        <v>27</v>
      </c>
      <c r="B32" s="41">
        <v>40</v>
      </c>
      <c r="C32" s="42">
        <v>40</v>
      </c>
      <c r="D32" s="41">
        <v>40</v>
      </c>
      <c r="E32" s="45">
        <f t="shared" si="3"/>
        <v>35200000</v>
      </c>
      <c r="F32" s="45">
        <f t="shared" si="4"/>
        <v>40000000</v>
      </c>
      <c r="G32" s="45">
        <f t="shared" si="5"/>
        <v>57600000</v>
      </c>
      <c r="H32" s="46">
        <f t="shared" si="2"/>
        <v>132800000</v>
      </c>
    </row>
    <row r="33" spans="1:8" ht="20.100000000000001" customHeight="1" x14ac:dyDescent="0.15">
      <c r="A33" s="34" t="s">
        <v>28</v>
      </c>
      <c r="B33" s="41">
        <v>50</v>
      </c>
      <c r="C33" s="42">
        <v>50</v>
      </c>
      <c r="D33" s="41">
        <v>50</v>
      </c>
      <c r="E33" s="45">
        <f t="shared" si="3"/>
        <v>44000000</v>
      </c>
      <c r="F33" s="45">
        <f t="shared" si="4"/>
        <v>50000000</v>
      </c>
      <c r="G33" s="45">
        <f t="shared" si="5"/>
        <v>72000000</v>
      </c>
      <c r="H33" s="46">
        <f t="shared" si="2"/>
        <v>166000000</v>
      </c>
    </row>
    <row r="34" spans="1:8" ht="23.25" customHeight="1" x14ac:dyDescent="0.15">
      <c r="A34" s="93" t="s">
        <v>47</v>
      </c>
      <c r="B34" s="93"/>
      <c r="C34" s="93"/>
      <c r="D34" s="93"/>
      <c r="E34" s="93"/>
      <c r="F34" s="93"/>
      <c r="G34" s="93"/>
      <c r="H34" s="93"/>
    </row>
    <row r="35" spans="1:8" ht="14.25" x14ac:dyDescent="0.15">
      <c r="A35" s="53"/>
      <c r="B35" s="54"/>
      <c r="C35" s="55"/>
      <c r="D35" s="54"/>
      <c r="E35" s="56"/>
      <c r="F35" s="57"/>
      <c r="G35" s="57"/>
      <c r="H35" s="57"/>
    </row>
    <row r="36" spans="1:8" ht="14.25" x14ac:dyDescent="0.15">
      <c r="A36" s="35"/>
      <c r="B36" s="36"/>
      <c r="C36" s="37"/>
      <c r="D36" s="36"/>
      <c r="E36" s="38"/>
    </row>
    <row r="37" spans="1:8" ht="14.25" x14ac:dyDescent="0.15">
      <c r="A37" s="35"/>
      <c r="B37" s="36"/>
      <c r="C37" s="37"/>
      <c r="D37" s="36"/>
      <c r="E37" s="38"/>
    </row>
    <row r="38" spans="1:8" ht="14.25" x14ac:dyDescent="0.15">
      <c r="A38" s="35"/>
      <c r="B38" s="36"/>
      <c r="C38" s="37"/>
      <c r="D38" s="36"/>
      <c r="E38" s="38"/>
    </row>
    <row r="39" spans="1:8" ht="14.25" x14ac:dyDescent="0.15">
      <c r="A39" s="35"/>
      <c r="B39" s="36"/>
      <c r="C39" s="37"/>
      <c r="D39" s="36"/>
      <c r="E39" s="38"/>
    </row>
  </sheetData>
  <mergeCells count="35">
    <mergeCell ref="B17:C17"/>
    <mergeCell ref="B18:C18"/>
    <mergeCell ref="D18:E18"/>
    <mergeCell ref="B25:D25"/>
    <mergeCell ref="B11:C11"/>
    <mergeCell ref="A23:D24"/>
    <mergeCell ref="B12:C12"/>
    <mergeCell ref="D11:E11"/>
    <mergeCell ref="D12:E12"/>
    <mergeCell ref="B13:C13"/>
    <mergeCell ref="B14:C14"/>
    <mergeCell ref="B19:C19"/>
    <mergeCell ref="D13:E13"/>
    <mergeCell ref="D14:E14"/>
    <mergeCell ref="D15:E15"/>
    <mergeCell ref="D16:E16"/>
    <mergeCell ref="D17:E17"/>
    <mergeCell ref="B15:C15"/>
    <mergeCell ref="B16:C16"/>
    <mergeCell ref="A20:H20"/>
    <mergeCell ref="A22:H22"/>
    <mergeCell ref="A34:H34"/>
    <mergeCell ref="A1:H1"/>
    <mergeCell ref="A11:A12"/>
    <mergeCell ref="D19:E19"/>
    <mergeCell ref="D5:G10"/>
    <mergeCell ref="D4:G4"/>
    <mergeCell ref="B6:C6"/>
    <mergeCell ref="B7:C7"/>
    <mergeCell ref="B8:C8"/>
    <mergeCell ref="B9:C9"/>
    <mergeCell ref="B10:C10"/>
    <mergeCell ref="B4:C4"/>
    <mergeCell ref="E23:H23"/>
    <mergeCell ref="E24:G24"/>
  </mergeCells>
  <phoneticPr fontId="1"/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2" workbookViewId="0">
      <selection activeCell="J28" sqref="J28"/>
    </sheetView>
  </sheetViews>
  <sheetFormatPr defaultRowHeight="13.5" x14ac:dyDescent="0.15"/>
  <cols>
    <col min="1" max="1" width="13.125" customWidth="1"/>
    <col min="2" max="2" width="14" customWidth="1"/>
    <col min="3" max="3" width="12.625" customWidth="1"/>
    <col min="5" max="5" width="20.75" customWidth="1"/>
    <col min="6" max="6" width="20" customWidth="1"/>
  </cols>
  <sheetData>
    <row r="1" spans="1:6" ht="14.25" customHeight="1" x14ac:dyDescent="0.15">
      <c r="A1" s="133" t="s">
        <v>54</v>
      </c>
      <c r="B1" s="134"/>
      <c r="C1" s="134"/>
      <c r="D1" s="134"/>
      <c r="E1" s="79"/>
      <c r="F1" s="79"/>
    </row>
    <row r="2" spans="1:6" ht="18" customHeight="1" x14ac:dyDescent="0.15">
      <c r="A2" s="87"/>
      <c r="B2" s="83" t="s">
        <v>12</v>
      </c>
      <c r="C2" s="122" t="s">
        <v>52</v>
      </c>
      <c r="D2" s="123"/>
      <c r="E2" s="124"/>
      <c r="F2" s="88" t="s">
        <v>51</v>
      </c>
    </row>
    <row r="3" spans="1:6" ht="18" customHeight="1" x14ac:dyDescent="0.15">
      <c r="A3" s="80" t="s">
        <v>19</v>
      </c>
      <c r="B3" s="67" t="s">
        <v>13</v>
      </c>
      <c r="C3" s="135" t="s">
        <v>55</v>
      </c>
      <c r="D3" s="136"/>
      <c r="E3" s="137"/>
      <c r="F3" s="81">
        <v>2714256</v>
      </c>
    </row>
    <row r="4" spans="1:6" ht="18" customHeight="1" x14ac:dyDescent="0.15">
      <c r="A4" s="80" t="s">
        <v>1</v>
      </c>
      <c r="B4" s="82">
        <f>F4/F3</f>
        <v>3.2711369156041288</v>
      </c>
      <c r="C4" s="138"/>
      <c r="D4" s="139"/>
      <c r="E4" s="140"/>
      <c r="F4" s="81">
        <v>8878703</v>
      </c>
    </row>
    <row r="5" spans="1:6" ht="18" customHeight="1" x14ac:dyDescent="0.15">
      <c r="A5" s="80" t="s">
        <v>2</v>
      </c>
      <c r="B5" s="82">
        <f>F5/F4</f>
        <v>0.99838388557427815</v>
      </c>
      <c r="C5" s="138"/>
      <c r="D5" s="139"/>
      <c r="E5" s="140"/>
      <c r="F5" s="81">
        <v>8864354</v>
      </c>
    </row>
    <row r="6" spans="1:6" ht="18" customHeight="1" x14ac:dyDescent="0.15">
      <c r="A6" s="80" t="s">
        <v>3</v>
      </c>
      <c r="B6" s="82">
        <f>F6/F5</f>
        <v>1.0128046555902439</v>
      </c>
      <c r="C6" s="138"/>
      <c r="D6" s="139"/>
      <c r="E6" s="140"/>
      <c r="F6" s="81">
        <v>8977859</v>
      </c>
    </row>
    <row r="7" spans="1:6" ht="18" customHeight="1" x14ac:dyDescent="0.15">
      <c r="A7" s="80" t="s">
        <v>4</v>
      </c>
      <c r="B7" s="82">
        <f>F7/F6</f>
        <v>0.6538603468822578</v>
      </c>
      <c r="C7" s="138"/>
      <c r="D7" s="139"/>
      <c r="E7" s="140"/>
      <c r="F7" s="81">
        <v>5870266</v>
      </c>
    </row>
    <row r="8" spans="1:6" ht="18" customHeight="1" x14ac:dyDescent="0.15">
      <c r="A8" s="80" t="s">
        <v>18</v>
      </c>
      <c r="B8" s="82">
        <f>F8/F7</f>
        <v>1.8365181407452404</v>
      </c>
      <c r="C8" s="141"/>
      <c r="D8" s="142"/>
      <c r="E8" s="143"/>
      <c r="F8" s="81">
        <v>10780850</v>
      </c>
    </row>
    <row r="9" spans="1:6" ht="18" customHeight="1" x14ac:dyDescent="0.15">
      <c r="A9" s="127" t="s">
        <v>39</v>
      </c>
      <c r="B9" s="127"/>
      <c r="C9" s="83" t="s">
        <v>53</v>
      </c>
      <c r="D9" s="84"/>
      <c r="E9" s="83" t="s">
        <v>39</v>
      </c>
      <c r="F9" s="85" t="s">
        <v>41</v>
      </c>
    </row>
    <row r="10" spans="1:6" ht="18" customHeight="1" x14ac:dyDescent="0.15">
      <c r="A10" s="128" t="s">
        <v>12</v>
      </c>
      <c r="B10" s="128"/>
      <c r="C10" s="83" t="s">
        <v>12</v>
      </c>
      <c r="D10" s="83"/>
      <c r="E10" s="83" t="s">
        <v>48</v>
      </c>
      <c r="F10" s="85" t="s">
        <v>48</v>
      </c>
    </row>
    <row r="11" spans="1:6" ht="18" customHeight="1" x14ac:dyDescent="0.15">
      <c r="A11" s="50" t="s">
        <v>22</v>
      </c>
      <c r="B11" s="86">
        <v>1.2</v>
      </c>
      <c r="C11" s="78">
        <v>1.1000000000000001</v>
      </c>
      <c r="D11" s="44"/>
      <c r="E11" s="32">
        <f>F8*B11</f>
        <v>12937020</v>
      </c>
      <c r="F11" s="32">
        <f>F8*1.1</f>
        <v>11858935.000000002</v>
      </c>
    </row>
    <row r="12" spans="1:6" ht="18" customHeight="1" x14ac:dyDescent="0.15">
      <c r="A12" s="50" t="s">
        <v>23</v>
      </c>
      <c r="B12" s="86">
        <v>1.2</v>
      </c>
      <c r="C12" s="78">
        <v>1.1000000000000001</v>
      </c>
      <c r="D12" s="44"/>
      <c r="E12" s="32">
        <f t="shared" ref="E12:E17" si="0">E11*1.2</f>
        <v>15524424</v>
      </c>
      <c r="F12" s="32">
        <f>F11*1.1</f>
        <v>13044828.500000004</v>
      </c>
    </row>
    <row r="13" spans="1:6" ht="18" customHeight="1" x14ac:dyDescent="0.15">
      <c r="A13" s="50" t="s">
        <v>24</v>
      </c>
      <c r="B13" s="86">
        <v>1.2</v>
      </c>
      <c r="C13" s="78">
        <v>1.1000000000000001</v>
      </c>
      <c r="D13" s="44"/>
      <c r="E13" s="32">
        <f t="shared" si="0"/>
        <v>18629308.800000001</v>
      </c>
      <c r="F13" s="32">
        <f t="shared" ref="F13:F17" si="1">F12*1.1</f>
        <v>14349311.350000005</v>
      </c>
    </row>
    <row r="14" spans="1:6" ht="18" customHeight="1" x14ac:dyDescent="0.15">
      <c r="A14" s="50" t="s">
        <v>25</v>
      </c>
      <c r="B14" s="86">
        <v>1.2</v>
      </c>
      <c r="C14" s="78">
        <v>1.1000000000000001</v>
      </c>
      <c r="D14" s="44"/>
      <c r="E14" s="32">
        <f t="shared" si="0"/>
        <v>22355170.559999999</v>
      </c>
      <c r="F14" s="32">
        <f t="shared" si="1"/>
        <v>15784242.485000007</v>
      </c>
    </row>
    <row r="15" spans="1:6" ht="18" customHeight="1" x14ac:dyDescent="0.15">
      <c r="A15" s="50" t="s">
        <v>26</v>
      </c>
      <c r="B15" s="86">
        <v>1.2</v>
      </c>
      <c r="C15" s="78">
        <v>1.1000000000000001</v>
      </c>
      <c r="D15" s="44"/>
      <c r="E15" s="32">
        <f t="shared" si="0"/>
        <v>26826204.671999998</v>
      </c>
      <c r="F15" s="32">
        <f t="shared" si="1"/>
        <v>17362666.733500008</v>
      </c>
    </row>
    <row r="16" spans="1:6" ht="18" customHeight="1" x14ac:dyDescent="0.15">
      <c r="A16" s="50" t="s">
        <v>27</v>
      </c>
      <c r="B16" s="86">
        <v>1.2</v>
      </c>
      <c r="C16" s="78">
        <v>1.1000000000000001</v>
      </c>
      <c r="D16" s="44"/>
      <c r="E16" s="32">
        <f t="shared" si="0"/>
        <v>32191445.606399998</v>
      </c>
      <c r="F16" s="32">
        <f t="shared" si="1"/>
        <v>19098933.40685001</v>
      </c>
    </row>
    <row r="17" spans="1:6" ht="18" customHeight="1" x14ac:dyDescent="0.15">
      <c r="A17" s="50" t="s">
        <v>28</v>
      </c>
      <c r="B17" s="86">
        <v>1.2</v>
      </c>
      <c r="C17" s="78">
        <v>1.1000000000000001</v>
      </c>
      <c r="D17" s="44"/>
      <c r="E17" s="32">
        <f t="shared" si="0"/>
        <v>38629734.727679998</v>
      </c>
      <c r="F17" s="32">
        <f t="shared" si="1"/>
        <v>21008826.747535013</v>
      </c>
    </row>
    <row r="18" spans="1:6" ht="12.75" customHeight="1" x14ac:dyDescent="0.15"/>
    <row r="19" spans="1:6" ht="18.75" customHeight="1" x14ac:dyDescent="0.15">
      <c r="A19" s="129" t="s">
        <v>57</v>
      </c>
      <c r="B19" s="129"/>
      <c r="C19" s="129"/>
      <c r="D19" s="129"/>
      <c r="E19" s="129"/>
      <c r="F19" s="129"/>
    </row>
    <row r="20" spans="1:6" ht="20.100000000000001" customHeight="1" x14ac:dyDescent="0.15">
      <c r="A20" s="87"/>
      <c r="B20" s="83" t="s">
        <v>12</v>
      </c>
      <c r="C20" s="122" t="s">
        <v>52</v>
      </c>
      <c r="D20" s="123"/>
      <c r="E20" s="124"/>
      <c r="F20" s="83" t="s">
        <v>51</v>
      </c>
    </row>
    <row r="21" spans="1:6" ht="26.25" customHeight="1" x14ac:dyDescent="0.15">
      <c r="A21" s="50" t="s">
        <v>4</v>
      </c>
      <c r="B21" s="49" t="s">
        <v>13</v>
      </c>
      <c r="C21" s="130" t="s">
        <v>56</v>
      </c>
      <c r="D21" s="93"/>
      <c r="E21" s="131"/>
      <c r="F21" s="30">
        <v>4202200</v>
      </c>
    </row>
    <row r="22" spans="1:6" ht="22.5" customHeight="1" x14ac:dyDescent="0.15">
      <c r="A22" s="50" t="s">
        <v>18</v>
      </c>
      <c r="B22" s="77">
        <f>F22/F21</f>
        <v>1.4798272333539575</v>
      </c>
      <c r="C22" s="125"/>
      <c r="D22" s="126"/>
      <c r="E22" s="132"/>
      <c r="F22" s="30">
        <v>6218530</v>
      </c>
    </row>
    <row r="23" spans="1:6" ht="18" customHeight="1" x14ac:dyDescent="0.15">
      <c r="A23" s="127" t="s">
        <v>39</v>
      </c>
      <c r="B23" s="127"/>
      <c r="C23" s="83" t="s">
        <v>53</v>
      </c>
      <c r="D23" s="84"/>
      <c r="E23" s="83" t="s">
        <v>39</v>
      </c>
      <c r="F23" s="85" t="s">
        <v>41</v>
      </c>
    </row>
    <row r="24" spans="1:6" ht="18" customHeight="1" x14ac:dyDescent="0.15">
      <c r="A24" s="128" t="s">
        <v>12</v>
      </c>
      <c r="B24" s="128"/>
      <c r="C24" s="83" t="s">
        <v>12</v>
      </c>
      <c r="D24" s="83"/>
      <c r="E24" s="83" t="s">
        <v>48</v>
      </c>
      <c r="F24" s="85" t="s">
        <v>48</v>
      </c>
    </row>
    <row r="25" spans="1:6" ht="18" customHeight="1" x14ac:dyDescent="0.15">
      <c r="A25" s="50" t="s">
        <v>22</v>
      </c>
      <c r="B25" s="89">
        <v>1.25</v>
      </c>
      <c r="C25" s="89">
        <v>1.1000000000000001</v>
      </c>
      <c r="D25" s="52"/>
      <c r="E25" s="32">
        <f>F22*1.25</f>
        <v>7773162.5</v>
      </c>
      <c r="F25" s="32">
        <f>F22*1.1</f>
        <v>6840383.0000000009</v>
      </c>
    </row>
    <row r="26" spans="1:6" ht="18" customHeight="1" x14ac:dyDescent="0.15">
      <c r="A26" s="50" t="s">
        <v>23</v>
      </c>
      <c r="B26" s="89">
        <v>1.25</v>
      </c>
      <c r="C26" s="89">
        <v>1.1000000000000001</v>
      </c>
      <c r="D26" s="52"/>
      <c r="E26" s="32">
        <f>E25*1.25</f>
        <v>9716453.125</v>
      </c>
      <c r="F26" s="32">
        <f>F25*1.1</f>
        <v>7524421.3000000017</v>
      </c>
    </row>
    <row r="27" spans="1:6" ht="18" customHeight="1" x14ac:dyDescent="0.15">
      <c r="A27" s="50" t="s">
        <v>24</v>
      </c>
      <c r="B27" s="89">
        <v>1.25</v>
      </c>
      <c r="C27" s="89">
        <v>1.1000000000000001</v>
      </c>
      <c r="D27" s="52"/>
      <c r="E27" s="32">
        <f t="shared" ref="E27:E31" si="2">E26*1.25</f>
        <v>12145566.40625</v>
      </c>
      <c r="F27" s="32">
        <f t="shared" ref="F27:F31" si="3">F26*1.1</f>
        <v>8276863.4300000025</v>
      </c>
    </row>
    <row r="28" spans="1:6" ht="18" customHeight="1" x14ac:dyDescent="0.15">
      <c r="A28" s="50" t="s">
        <v>25</v>
      </c>
      <c r="B28" s="89">
        <v>1.25</v>
      </c>
      <c r="C28" s="89">
        <v>1.1000000000000001</v>
      </c>
      <c r="D28" s="52"/>
      <c r="E28" s="32">
        <f t="shared" si="2"/>
        <v>15181958.0078125</v>
      </c>
      <c r="F28" s="32">
        <f t="shared" si="3"/>
        <v>9104549.7730000038</v>
      </c>
    </row>
    <row r="29" spans="1:6" ht="18" customHeight="1" x14ac:dyDescent="0.15">
      <c r="A29" s="50" t="s">
        <v>26</v>
      </c>
      <c r="B29" s="89">
        <v>1.25</v>
      </c>
      <c r="C29" s="89">
        <v>1.1000000000000001</v>
      </c>
      <c r="D29" s="52"/>
      <c r="E29" s="32">
        <f t="shared" si="2"/>
        <v>18977447.509765625</v>
      </c>
      <c r="F29" s="32">
        <f t="shared" si="3"/>
        <v>10015004.750300005</v>
      </c>
    </row>
    <row r="30" spans="1:6" ht="18" customHeight="1" x14ac:dyDescent="0.15">
      <c r="A30" s="50" t="s">
        <v>27</v>
      </c>
      <c r="B30" s="89">
        <v>1.25</v>
      </c>
      <c r="C30" s="89">
        <v>1.1000000000000001</v>
      </c>
      <c r="D30" s="52"/>
      <c r="E30" s="32">
        <f t="shared" si="2"/>
        <v>23721809.387207031</v>
      </c>
      <c r="F30" s="32">
        <f t="shared" si="3"/>
        <v>11016505.225330006</v>
      </c>
    </row>
    <row r="31" spans="1:6" ht="18" customHeight="1" x14ac:dyDescent="0.15">
      <c r="A31" s="50" t="s">
        <v>28</v>
      </c>
      <c r="B31" s="89">
        <v>1.25</v>
      </c>
      <c r="C31" s="89">
        <v>1.1000000000000001</v>
      </c>
      <c r="D31" s="52"/>
      <c r="E31" s="32">
        <f t="shared" si="2"/>
        <v>29652261.734008789</v>
      </c>
      <c r="F31" s="32">
        <f t="shared" si="3"/>
        <v>12118155.747863008</v>
      </c>
    </row>
    <row r="32" spans="1:6" ht="12.75" customHeight="1" x14ac:dyDescent="0.15"/>
    <row r="33" spans="1:6" ht="14.25" x14ac:dyDescent="0.15">
      <c r="A33" s="129" t="s">
        <v>58</v>
      </c>
      <c r="B33" s="129"/>
      <c r="C33" s="129"/>
      <c r="D33" s="129"/>
      <c r="E33" s="129"/>
      <c r="F33" s="129"/>
    </row>
    <row r="34" spans="1:6" ht="18" customHeight="1" x14ac:dyDescent="0.15">
      <c r="A34" s="87"/>
      <c r="B34" s="83" t="s">
        <v>12</v>
      </c>
      <c r="C34" s="122" t="s">
        <v>52</v>
      </c>
      <c r="D34" s="123"/>
      <c r="E34" s="124"/>
      <c r="F34" s="83" t="s">
        <v>51</v>
      </c>
    </row>
    <row r="35" spans="1:6" ht="18" customHeight="1" x14ac:dyDescent="0.2">
      <c r="A35" s="50" t="s">
        <v>18</v>
      </c>
      <c r="B35" s="77"/>
      <c r="C35" s="51"/>
      <c r="D35" s="125"/>
      <c r="E35" s="126"/>
      <c r="F35" s="90">
        <v>1047670</v>
      </c>
    </row>
    <row r="36" spans="1:6" ht="18" customHeight="1" x14ac:dyDescent="0.15">
      <c r="A36" s="127" t="s">
        <v>39</v>
      </c>
      <c r="B36" s="127"/>
      <c r="C36" s="83" t="s">
        <v>53</v>
      </c>
      <c r="D36" s="84"/>
      <c r="E36" s="83" t="s">
        <v>39</v>
      </c>
      <c r="F36" s="85" t="s">
        <v>41</v>
      </c>
    </row>
    <row r="37" spans="1:6" ht="18" customHeight="1" x14ac:dyDescent="0.15">
      <c r="A37" s="128" t="s">
        <v>12</v>
      </c>
      <c r="B37" s="128"/>
      <c r="C37" s="83" t="s">
        <v>12</v>
      </c>
      <c r="D37" s="83"/>
      <c r="E37" s="83" t="s">
        <v>48</v>
      </c>
      <c r="F37" s="85" t="s">
        <v>48</v>
      </c>
    </row>
    <row r="38" spans="1:6" ht="18" customHeight="1" x14ac:dyDescent="0.15">
      <c r="A38" s="50" t="s">
        <v>22</v>
      </c>
      <c r="B38" s="89">
        <v>1.5</v>
      </c>
      <c r="C38" s="89">
        <v>1.2</v>
      </c>
      <c r="D38" s="52"/>
      <c r="E38" s="32">
        <f>F35*1.5</f>
        <v>1571505</v>
      </c>
      <c r="F38" s="32">
        <f>F35*1.2</f>
        <v>1257204</v>
      </c>
    </row>
    <row r="39" spans="1:6" ht="18" customHeight="1" x14ac:dyDescent="0.15">
      <c r="A39" s="50" t="s">
        <v>23</v>
      </c>
      <c r="B39" s="89">
        <v>1.5</v>
      </c>
      <c r="C39" s="89">
        <v>1.2</v>
      </c>
      <c r="D39" s="52"/>
      <c r="E39" s="32">
        <f>E38*1.5</f>
        <v>2357257.5</v>
      </c>
      <c r="F39" s="32">
        <f>F38*1.2</f>
        <v>1508644.8</v>
      </c>
    </row>
    <row r="40" spans="1:6" ht="18" customHeight="1" x14ac:dyDescent="0.15">
      <c r="A40" s="50" t="s">
        <v>24</v>
      </c>
      <c r="B40" s="89">
        <v>1.5</v>
      </c>
      <c r="C40" s="89">
        <v>1.2</v>
      </c>
      <c r="D40" s="52"/>
      <c r="E40" s="32">
        <f t="shared" ref="E40" si="4">E39*1.5</f>
        <v>3535886.25</v>
      </c>
      <c r="F40" s="32">
        <f>F39*1.2</f>
        <v>1810373.76</v>
      </c>
    </row>
    <row r="41" spans="1:6" ht="18" customHeight="1" x14ac:dyDescent="0.15">
      <c r="A41" s="50" t="s">
        <v>25</v>
      </c>
      <c r="B41" s="89">
        <v>1.25</v>
      </c>
      <c r="C41" s="89">
        <v>1.1000000000000001</v>
      </c>
      <c r="D41" s="52"/>
      <c r="E41" s="32">
        <f>E40*1.25</f>
        <v>4419857.8125</v>
      </c>
      <c r="F41" s="32">
        <f t="shared" ref="F41:F44" si="5">F40*1.1</f>
        <v>1991411.1360000002</v>
      </c>
    </row>
    <row r="42" spans="1:6" ht="18" customHeight="1" x14ac:dyDescent="0.15">
      <c r="A42" s="50" t="s">
        <v>26</v>
      </c>
      <c r="B42" s="89">
        <v>1.25</v>
      </c>
      <c r="C42" s="89">
        <v>1.1000000000000001</v>
      </c>
      <c r="D42" s="52"/>
      <c r="E42" s="32">
        <f t="shared" ref="E42:E44" si="6">E41*1.25</f>
        <v>5524822.265625</v>
      </c>
      <c r="F42" s="32">
        <f t="shared" si="5"/>
        <v>2190552.2496000002</v>
      </c>
    </row>
    <row r="43" spans="1:6" ht="18" customHeight="1" x14ac:dyDescent="0.15">
      <c r="A43" s="50" t="s">
        <v>27</v>
      </c>
      <c r="B43" s="89">
        <v>1.25</v>
      </c>
      <c r="C43" s="89">
        <v>1.1000000000000001</v>
      </c>
      <c r="D43" s="52"/>
      <c r="E43" s="32">
        <f t="shared" si="6"/>
        <v>6906027.83203125</v>
      </c>
      <c r="F43" s="32">
        <f t="shared" si="5"/>
        <v>2409607.4745600005</v>
      </c>
    </row>
    <row r="44" spans="1:6" ht="18" customHeight="1" x14ac:dyDescent="0.15">
      <c r="A44" s="50" t="s">
        <v>28</v>
      </c>
      <c r="B44" s="89">
        <v>1.25</v>
      </c>
      <c r="C44" s="89">
        <v>1.1000000000000001</v>
      </c>
      <c r="D44" s="52"/>
      <c r="E44" s="32">
        <f t="shared" si="6"/>
        <v>8632534.7900390625</v>
      </c>
      <c r="F44" s="32">
        <f t="shared" si="5"/>
        <v>2650568.2220160007</v>
      </c>
    </row>
  </sheetData>
  <mergeCells count="15">
    <mergeCell ref="A19:F19"/>
    <mergeCell ref="A33:F33"/>
    <mergeCell ref="C21:E22"/>
    <mergeCell ref="A1:D1"/>
    <mergeCell ref="A9:B9"/>
    <mergeCell ref="A10:B10"/>
    <mergeCell ref="C2:E2"/>
    <mergeCell ref="C3:E8"/>
    <mergeCell ref="C34:E34"/>
    <mergeCell ref="D35:E35"/>
    <mergeCell ref="A36:B36"/>
    <mergeCell ref="A37:B37"/>
    <mergeCell ref="C20:E20"/>
    <mergeCell ref="A23:B23"/>
    <mergeCell ref="A24:B24"/>
  </mergeCells>
  <phoneticPr fontId="1"/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:H12"/>
    </sheetView>
  </sheetViews>
  <sheetFormatPr defaultRowHeight="13.5" x14ac:dyDescent="0.15"/>
  <cols>
    <col min="5" max="5" width="11.375" customWidth="1"/>
    <col min="6" max="6" width="10.875" customWidth="1"/>
    <col min="7" max="7" width="10.375" customWidth="1"/>
    <col min="8" max="8" width="10.875" customWidth="1"/>
  </cols>
  <sheetData>
    <row r="1" spans="1:8" ht="14.25" x14ac:dyDescent="0.15">
      <c r="A1" s="35" t="s">
        <v>31</v>
      </c>
    </row>
    <row r="2" spans="1:8" x14ac:dyDescent="0.15">
      <c r="E2" s="117" t="s">
        <v>36</v>
      </c>
      <c r="F2" s="117"/>
      <c r="G2" s="117"/>
      <c r="H2" s="117"/>
    </row>
    <row r="3" spans="1:8" ht="14.25" x14ac:dyDescent="0.15">
      <c r="B3" s="36"/>
      <c r="C3" s="37"/>
      <c r="D3" s="36"/>
      <c r="E3" s="146" t="s">
        <v>35</v>
      </c>
      <c r="F3" s="147"/>
      <c r="G3" s="148"/>
      <c r="H3" s="44"/>
    </row>
    <row r="4" spans="1:8" ht="14.25" x14ac:dyDescent="0.15">
      <c r="A4" s="34"/>
      <c r="B4" s="144" t="s">
        <v>38</v>
      </c>
      <c r="C4" s="144"/>
      <c r="D4" s="145"/>
      <c r="E4" s="40" t="s">
        <v>32</v>
      </c>
      <c r="F4" s="34" t="s">
        <v>33</v>
      </c>
      <c r="G4" s="39" t="s">
        <v>34</v>
      </c>
      <c r="H4" s="44" t="s">
        <v>37</v>
      </c>
    </row>
    <row r="5" spans="1:8" ht="14.25" x14ac:dyDescent="0.15">
      <c r="A5" s="34"/>
      <c r="B5" s="40" t="s">
        <v>32</v>
      </c>
      <c r="C5" s="34" t="s">
        <v>33</v>
      </c>
      <c r="D5" s="47" t="s">
        <v>34</v>
      </c>
      <c r="E5" s="43">
        <v>220000</v>
      </c>
      <c r="F5" s="43">
        <v>250000</v>
      </c>
      <c r="G5" s="43">
        <v>360000</v>
      </c>
      <c r="H5" s="46">
        <f>SUM(E5:G5)</f>
        <v>830000</v>
      </c>
    </row>
    <row r="6" spans="1:8" ht="14.25" x14ac:dyDescent="0.15">
      <c r="A6" s="34" t="s">
        <v>22</v>
      </c>
      <c r="B6" s="41">
        <v>2</v>
      </c>
      <c r="C6" s="42">
        <v>2</v>
      </c>
      <c r="D6" s="48">
        <v>2</v>
      </c>
      <c r="E6" s="45">
        <f>B6*220000*4</f>
        <v>1760000</v>
      </c>
      <c r="F6" s="45">
        <f>C6*250000*4</f>
        <v>2000000</v>
      </c>
      <c r="G6" s="45">
        <f>D6*360000*4</f>
        <v>2880000</v>
      </c>
      <c r="H6" s="46">
        <f t="shared" ref="H6:H12" si="0">SUM(E6:G6)</f>
        <v>6640000</v>
      </c>
    </row>
    <row r="7" spans="1:8" ht="14.25" x14ac:dyDescent="0.15">
      <c r="A7" s="34" t="s">
        <v>23</v>
      </c>
      <c r="B7" s="41">
        <v>5</v>
      </c>
      <c r="C7" s="42">
        <v>5</v>
      </c>
      <c r="D7" s="48">
        <v>5</v>
      </c>
      <c r="E7" s="45">
        <f t="shared" ref="E7:E12" si="1">B7*220000*4</f>
        <v>4400000</v>
      </c>
      <c r="F7" s="45">
        <f t="shared" ref="F7:F12" si="2">C7*250000*4</f>
        <v>5000000</v>
      </c>
      <c r="G7" s="45">
        <f t="shared" ref="G7:G12" si="3">D7*360000*4</f>
        <v>7200000</v>
      </c>
      <c r="H7" s="46">
        <f t="shared" si="0"/>
        <v>16600000</v>
      </c>
    </row>
    <row r="8" spans="1:8" ht="14.25" x14ac:dyDescent="0.15">
      <c r="A8" s="34" t="s">
        <v>24</v>
      </c>
      <c r="B8" s="41">
        <v>10</v>
      </c>
      <c r="C8" s="42">
        <v>10</v>
      </c>
      <c r="D8" s="48">
        <v>10</v>
      </c>
      <c r="E8" s="45">
        <f t="shared" si="1"/>
        <v>8800000</v>
      </c>
      <c r="F8" s="45">
        <f t="shared" si="2"/>
        <v>10000000</v>
      </c>
      <c r="G8" s="45">
        <f t="shared" si="3"/>
        <v>14400000</v>
      </c>
      <c r="H8" s="46">
        <f t="shared" si="0"/>
        <v>33200000</v>
      </c>
    </row>
    <row r="9" spans="1:8" ht="14.25" x14ac:dyDescent="0.15">
      <c r="A9" s="34" t="s">
        <v>25</v>
      </c>
      <c r="B9" s="41">
        <v>20</v>
      </c>
      <c r="C9" s="42">
        <v>20</v>
      </c>
      <c r="D9" s="48">
        <v>20</v>
      </c>
      <c r="E9" s="45">
        <f t="shared" si="1"/>
        <v>17600000</v>
      </c>
      <c r="F9" s="45">
        <f t="shared" si="2"/>
        <v>20000000</v>
      </c>
      <c r="G9" s="45">
        <f t="shared" si="3"/>
        <v>28800000</v>
      </c>
      <c r="H9" s="46">
        <f t="shared" si="0"/>
        <v>66400000</v>
      </c>
    </row>
    <row r="10" spans="1:8" ht="14.25" x14ac:dyDescent="0.15">
      <c r="A10" s="34" t="s">
        <v>26</v>
      </c>
      <c r="B10" s="41">
        <v>30</v>
      </c>
      <c r="C10" s="42">
        <v>30</v>
      </c>
      <c r="D10" s="48">
        <v>30</v>
      </c>
      <c r="E10" s="45">
        <f t="shared" si="1"/>
        <v>26400000</v>
      </c>
      <c r="F10" s="45">
        <f t="shared" si="2"/>
        <v>30000000</v>
      </c>
      <c r="G10" s="45">
        <f t="shared" si="3"/>
        <v>43200000</v>
      </c>
      <c r="H10" s="46">
        <f t="shared" si="0"/>
        <v>99600000</v>
      </c>
    </row>
    <row r="11" spans="1:8" ht="14.25" x14ac:dyDescent="0.15">
      <c r="A11" s="34" t="s">
        <v>27</v>
      </c>
      <c r="B11" s="41">
        <v>40</v>
      </c>
      <c r="C11" s="42">
        <v>40</v>
      </c>
      <c r="D11" s="48">
        <v>40</v>
      </c>
      <c r="E11" s="45">
        <f t="shared" si="1"/>
        <v>35200000</v>
      </c>
      <c r="F11" s="45">
        <f t="shared" si="2"/>
        <v>40000000</v>
      </c>
      <c r="G11" s="45">
        <f t="shared" si="3"/>
        <v>57600000</v>
      </c>
      <c r="H11" s="46">
        <f t="shared" si="0"/>
        <v>132800000</v>
      </c>
    </row>
    <row r="12" spans="1:8" ht="14.25" x14ac:dyDescent="0.15">
      <c r="A12" s="34" t="s">
        <v>28</v>
      </c>
      <c r="B12" s="41">
        <v>50</v>
      </c>
      <c r="C12" s="42">
        <v>50</v>
      </c>
      <c r="D12" s="48">
        <v>50</v>
      </c>
      <c r="E12" s="45">
        <f t="shared" si="1"/>
        <v>44000000</v>
      </c>
      <c r="F12" s="45">
        <f t="shared" si="2"/>
        <v>50000000</v>
      </c>
      <c r="G12" s="45">
        <f t="shared" si="3"/>
        <v>72000000</v>
      </c>
      <c r="H12" s="46">
        <f t="shared" si="0"/>
        <v>166000000</v>
      </c>
    </row>
  </sheetData>
  <mergeCells count="3">
    <mergeCell ref="B4:D4"/>
    <mergeCell ref="E3:G3"/>
    <mergeCell ref="E2:H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推移</vt:lpstr>
      <vt:lpstr>true</vt:lpstr>
      <vt:lpstr>受託事業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2013-12-16T09:49:56Z</dcterms:modified>
</cp:coreProperties>
</file>