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730" windowHeight="11760" tabRatio="775"/>
  </bookViews>
  <sheets>
    <sheet name="総括表(10-15%モデル)" sheetId="9" r:id="rId1"/>
    <sheet name="総括表(現行価格)" sheetId="5" r:id="rId2"/>
    <sheet name="総括表(20%モデル)" sheetId="3" r:id="rId3"/>
    <sheet name="8日コース" sheetId="4" r:id="rId4"/>
    <sheet name="９日コース" sheetId="1" r:id="rId5"/>
    <sheet name="11日コース" sheetId="2" r:id="rId6"/>
  </sheets>
  <calcPr calcId="145621"/>
</workbook>
</file>

<file path=xl/calcChain.xml><?xml version="1.0" encoding="utf-8"?>
<calcChain xmlns="http://schemas.openxmlformats.org/spreadsheetml/2006/main">
  <c r="L19" i="9" l="1"/>
  <c r="L31" i="9" s="1"/>
  <c r="L37" i="9" s="1"/>
  <c r="K19" i="9"/>
  <c r="K31" i="9" s="1"/>
  <c r="K37" i="9" s="1"/>
  <c r="J19" i="9"/>
  <c r="J31" i="9" s="1"/>
  <c r="J37" i="9" s="1"/>
  <c r="I19" i="9"/>
  <c r="I31" i="9" s="1"/>
  <c r="I37" i="9" s="1"/>
  <c r="H19" i="9"/>
  <c r="H31" i="9" s="1"/>
  <c r="H37" i="9" s="1"/>
  <c r="G19" i="9"/>
  <c r="G31" i="9" s="1"/>
  <c r="G37" i="9" s="1"/>
  <c r="F19" i="9"/>
  <c r="F31" i="9" s="1"/>
  <c r="F37" i="9" s="1"/>
  <c r="E19" i="9"/>
  <c r="E31" i="9" s="1"/>
  <c r="E37" i="9" s="1"/>
  <c r="D19" i="9"/>
  <c r="D31" i="9" s="1"/>
  <c r="D37" i="9" s="1"/>
  <c r="C19" i="9"/>
  <c r="C31" i="9" s="1"/>
  <c r="C37" i="9" s="1"/>
  <c r="L18" i="9"/>
  <c r="L30" i="9" s="1"/>
  <c r="L36" i="9" s="1"/>
  <c r="K18" i="9"/>
  <c r="K30" i="9" s="1"/>
  <c r="K36" i="9" s="1"/>
  <c r="J18" i="9"/>
  <c r="J30" i="9" s="1"/>
  <c r="J36" i="9" s="1"/>
  <c r="I18" i="9"/>
  <c r="I30" i="9" s="1"/>
  <c r="I36" i="9" s="1"/>
  <c r="H18" i="9"/>
  <c r="H30" i="9" s="1"/>
  <c r="H36" i="9" s="1"/>
  <c r="G18" i="9"/>
  <c r="G30" i="9" s="1"/>
  <c r="G36" i="9" s="1"/>
  <c r="F18" i="9"/>
  <c r="F30" i="9" s="1"/>
  <c r="F36" i="9" s="1"/>
  <c r="E18" i="9"/>
  <c r="E30" i="9" s="1"/>
  <c r="E36" i="9" s="1"/>
  <c r="D18" i="9"/>
  <c r="D30" i="9" s="1"/>
  <c r="D36" i="9" s="1"/>
  <c r="C18" i="9"/>
  <c r="C30" i="9" s="1"/>
  <c r="C36" i="9" s="1"/>
  <c r="L17" i="9"/>
  <c r="L29" i="9" s="1"/>
  <c r="L35" i="9" s="1"/>
  <c r="K17" i="9"/>
  <c r="K29" i="9" s="1"/>
  <c r="K35" i="9" s="1"/>
  <c r="J17" i="9"/>
  <c r="J29" i="9" s="1"/>
  <c r="J35" i="9" s="1"/>
  <c r="I17" i="9"/>
  <c r="I29" i="9" s="1"/>
  <c r="I35" i="9" s="1"/>
  <c r="H17" i="9"/>
  <c r="H29" i="9" s="1"/>
  <c r="H35" i="9" s="1"/>
  <c r="G17" i="9"/>
  <c r="G29" i="9" s="1"/>
  <c r="G35" i="9" s="1"/>
  <c r="F17" i="9"/>
  <c r="F29" i="9" s="1"/>
  <c r="F35" i="9" s="1"/>
  <c r="E17" i="9"/>
  <c r="E29" i="9" s="1"/>
  <c r="E35" i="9" s="1"/>
  <c r="D17" i="9"/>
  <c r="D29" i="9" s="1"/>
  <c r="D35" i="9" s="1"/>
  <c r="C17" i="9"/>
  <c r="C29" i="9" s="1"/>
  <c r="C35" i="9" s="1"/>
  <c r="E49" i="2"/>
  <c r="M37" i="5"/>
  <c r="M36" i="5"/>
  <c r="M35" i="5"/>
  <c r="M36" i="3"/>
  <c r="M37" i="3"/>
  <c r="M35" i="3"/>
  <c r="H31" i="5"/>
  <c r="H37" i="5" s="1"/>
  <c r="E31" i="5"/>
  <c r="E37" i="5" s="1"/>
  <c r="D29" i="5"/>
  <c r="D35" i="5" s="1"/>
  <c r="L19" i="5"/>
  <c r="L31" i="5" s="1"/>
  <c r="L37" i="5" s="1"/>
  <c r="K19" i="5"/>
  <c r="K31" i="5" s="1"/>
  <c r="K37" i="5" s="1"/>
  <c r="J19" i="5"/>
  <c r="J31" i="5" s="1"/>
  <c r="J37" i="5" s="1"/>
  <c r="I19" i="5"/>
  <c r="I31" i="5" s="1"/>
  <c r="I37" i="5" s="1"/>
  <c r="H19" i="5"/>
  <c r="G19" i="5"/>
  <c r="G31" i="5" s="1"/>
  <c r="G37" i="5" s="1"/>
  <c r="F19" i="5"/>
  <c r="F31" i="5" s="1"/>
  <c r="F37" i="5" s="1"/>
  <c r="E19" i="5"/>
  <c r="D19" i="5"/>
  <c r="D31" i="5" s="1"/>
  <c r="D37" i="5" s="1"/>
  <c r="C19" i="5"/>
  <c r="C31" i="5" s="1"/>
  <c r="C37" i="5" s="1"/>
  <c r="L18" i="5"/>
  <c r="L30" i="5" s="1"/>
  <c r="L36" i="5" s="1"/>
  <c r="K18" i="5"/>
  <c r="K30" i="5" s="1"/>
  <c r="K36" i="5" s="1"/>
  <c r="J18" i="5"/>
  <c r="J30" i="5" s="1"/>
  <c r="J36" i="5" s="1"/>
  <c r="I18" i="5"/>
  <c r="I30" i="5" s="1"/>
  <c r="I36" i="5" s="1"/>
  <c r="H18" i="5"/>
  <c r="H30" i="5" s="1"/>
  <c r="H36" i="5" s="1"/>
  <c r="G18" i="5"/>
  <c r="G30" i="5" s="1"/>
  <c r="G36" i="5" s="1"/>
  <c r="F18" i="5"/>
  <c r="F30" i="5" s="1"/>
  <c r="F36" i="5" s="1"/>
  <c r="E18" i="5"/>
  <c r="E30" i="5" s="1"/>
  <c r="E36" i="5" s="1"/>
  <c r="D18" i="5"/>
  <c r="D30" i="5" s="1"/>
  <c r="D36" i="5" s="1"/>
  <c r="C18" i="5"/>
  <c r="C30" i="5" s="1"/>
  <c r="C36" i="5" s="1"/>
  <c r="L17" i="5"/>
  <c r="L29" i="5" s="1"/>
  <c r="L35" i="5" s="1"/>
  <c r="K17" i="5"/>
  <c r="K29" i="5" s="1"/>
  <c r="K35" i="5" s="1"/>
  <c r="J17" i="5"/>
  <c r="J29" i="5" s="1"/>
  <c r="J35" i="5" s="1"/>
  <c r="I17" i="5"/>
  <c r="I29" i="5" s="1"/>
  <c r="I35" i="5" s="1"/>
  <c r="H17" i="5"/>
  <c r="H29" i="5" s="1"/>
  <c r="H35" i="5" s="1"/>
  <c r="G17" i="5"/>
  <c r="G29" i="5" s="1"/>
  <c r="G35" i="5" s="1"/>
  <c r="F17" i="5"/>
  <c r="F29" i="5" s="1"/>
  <c r="F35" i="5" s="1"/>
  <c r="E17" i="5"/>
  <c r="E29" i="5" s="1"/>
  <c r="E35" i="5" s="1"/>
  <c r="D17" i="5"/>
  <c r="C17" i="5"/>
  <c r="C29" i="5" s="1"/>
  <c r="C35" i="5" s="1"/>
  <c r="C36" i="3"/>
  <c r="D36" i="3"/>
  <c r="E36" i="3"/>
  <c r="F36" i="3"/>
  <c r="G36" i="3"/>
  <c r="H36" i="3"/>
  <c r="I36" i="3"/>
  <c r="J36" i="3"/>
  <c r="K36" i="3"/>
  <c r="L36" i="3"/>
  <c r="C37" i="3"/>
  <c r="D37" i="3"/>
  <c r="E37" i="3"/>
  <c r="F37" i="3"/>
  <c r="G37" i="3"/>
  <c r="H37" i="3"/>
  <c r="I37" i="3"/>
  <c r="J37" i="3"/>
  <c r="K37" i="3"/>
  <c r="L37" i="3"/>
  <c r="D35" i="3"/>
  <c r="E35" i="3"/>
  <c r="F35" i="3"/>
  <c r="G35" i="3"/>
  <c r="H35" i="3"/>
  <c r="I35" i="3"/>
  <c r="J35" i="3"/>
  <c r="K35" i="3"/>
  <c r="L35" i="3"/>
  <c r="C35" i="3"/>
  <c r="D70" i="2"/>
  <c r="D72" i="2"/>
  <c r="D73" i="2" s="1"/>
  <c r="F72" i="2"/>
  <c r="E72" i="2"/>
  <c r="N70" i="2"/>
  <c r="E73" i="2"/>
  <c r="F73" i="2"/>
  <c r="G73" i="2"/>
  <c r="H73" i="2"/>
  <c r="I73" i="2"/>
  <c r="J73" i="2"/>
  <c r="K73" i="2"/>
  <c r="E68" i="2"/>
  <c r="F68" i="2"/>
  <c r="G68" i="2"/>
  <c r="H68" i="2"/>
  <c r="I68" i="2"/>
  <c r="J68" i="2"/>
  <c r="K68" i="2"/>
  <c r="L68" i="2"/>
  <c r="M68" i="2"/>
  <c r="D68" i="2"/>
  <c r="D66" i="2"/>
  <c r="F50" i="2" l="1"/>
  <c r="E55" i="1"/>
  <c r="F55" i="1"/>
  <c r="D55" i="1"/>
  <c r="E54" i="1"/>
  <c r="F54" i="1"/>
  <c r="G54" i="1"/>
  <c r="H54" i="1"/>
  <c r="I54" i="1"/>
  <c r="J54" i="1"/>
  <c r="K54" i="1"/>
  <c r="L54" i="1"/>
  <c r="M54" i="1"/>
  <c r="D54" i="1"/>
  <c r="E52" i="1"/>
  <c r="F52" i="1"/>
  <c r="G52" i="1"/>
  <c r="H52" i="1"/>
  <c r="I52" i="1"/>
  <c r="J52" i="1"/>
  <c r="K52" i="1"/>
  <c r="L52" i="1"/>
  <c r="M52" i="1"/>
  <c r="D52" i="1"/>
  <c r="E40" i="1"/>
  <c r="F40" i="1"/>
  <c r="G40" i="1"/>
  <c r="H40" i="1"/>
  <c r="I40" i="1"/>
  <c r="J40" i="1"/>
  <c r="K40" i="1"/>
  <c r="L40" i="1"/>
  <c r="M40" i="1"/>
  <c r="D40" i="1"/>
  <c r="D51" i="1"/>
  <c r="E51" i="1"/>
  <c r="F51" i="1"/>
  <c r="G51" i="1"/>
  <c r="G55" i="1" s="1"/>
  <c r="H51" i="1"/>
  <c r="H55" i="1" s="1"/>
  <c r="I51" i="1"/>
  <c r="I55" i="1" s="1"/>
  <c r="J51" i="1"/>
  <c r="J55" i="1" s="1"/>
  <c r="K51" i="1"/>
  <c r="K55" i="1" s="1"/>
  <c r="L51" i="1"/>
  <c r="L55" i="1" s="1"/>
  <c r="M51" i="1"/>
  <c r="M55" i="1" s="1"/>
  <c r="E51" i="4"/>
  <c r="F51" i="4"/>
  <c r="G51" i="4"/>
  <c r="H51" i="4"/>
  <c r="I51" i="4"/>
  <c r="J51" i="4"/>
  <c r="K51" i="4"/>
  <c r="L51" i="4"/>
  <c r="M51" i="4"/>
  <c r="D51" i="4"/>
  <c r="E39" i="4"/>
  <c r="F39" i="4"/>
  <c r="G39" i="4"/>
  <c r="H39" i="4"/>
  <c r="I39" i="4"/>
  <c r="J39" i="4"/>
  <c r="K39" i="4"/>
  <c r="L39" i="4"/>
  <c r="M39" i="4"/>
  <c r="D39" i="4"/>
  <c r="C18" i="3" l="1"/>
  <c r="C30" i="3" s="1"/>
  <c r="D18" i="3"/>
  <c r="D30" i="3" s="1"/>
  <c r="E18" i="3"/>
  <c r="E30" i="3" s="1"/>
  <c r="F18" i="3"/>
  <c r="F30" i="3" s="1"/>
  <c r="G18" i="3"/>
  <c r="G30" i="3" s="1"/>
  <c r="H18" i="3"/>
  <c r="H30" i="3" s="1"/>
  <c r="I18" i="3"/>
  <c r="I30" i="3" s="1"/>
  <c r="J18" i="3"/>
  <c r="J30" i="3" s="1"/>
  <c r="K18" i="3"/>
  <c r="K30" i="3" s="1"/>
  <c r="L18" i="3"/>
  <c r="L30" i="3" s="1"/>
  <c r="C17" i="3"/>
  <c r="C29" i="3" s="1"/>
  <c r="D17" i="3" l="1"/>
  <c r="D29" i="3" s="1"/>
  <c r="E17" i="3"/>
  <c r="E29" i="3" s="1"/>
  <c r="F17" i="3"/>
  <c r="F29" i="3" s="1"/>
  <c r="G17" i="3"/>
  <c r="G29" i="3" s="1"/>
  <c r="H17" i="3"/>
  <c r="H29" i="3" s="1"/>
  <c r="I17" i="3"/>
  <c r="I29" i="3" s="1"/>
  <c r="J17" i="3"/>
  <c r="J29" i="3" s="1"/>
  <c r="K17" i="3"/>
  <c r="K29" i="3" s="1"/>
  <c r="L17" i="3"/>
  <c r="L29" i="3" s="1"/>
  <c r="D19" i="3"/>
  <c r="D31" i="3" s="1"/>
  <c r="E19" i="3"/>
  <c r="E31" i="3" s="1"/>
  <c r="F19" i="3"/>
  <c r="F31" i="3" s="1"/>
  <c r="G19" i="3"/>
  <c r="G31" i="3" s="1"/>
  <c r="H19" i="3"/>
  <c r="H31" i="3" s="1"/>
  <c r="I19" i="3"/>
  <c r="I31" i="3" s="1"/>
  <c r="J19" i="3"/>
  <c r="J31" i="3" s="1"/>
  <c r="K19" i="3"/>
  <c r="K31" i="3" s="1"/>
  <c r="L19" i="3"/>
  <c r="L31" i="3" s="1"/>
  <c r="C19" i="3"/>
  <c r="C31" i="3" s="1"/>
  <c r="L65" i="2" l="1"/>
  <c r="M65" i="2"/>
  <c r="M50" i="4"/>
  <c r="L50" i="4"/>
  <c r="K50" i="4"/>
  <c r="J50" i="4"/>
  <c r="I50" i="4"/>
  <c r="H50" i="4"/>
  <c r="G50" i="4"/>
  <c r="F50" i="4"/>
  <c r="E50" i="4"/>
  <c r="D50" i="4"/>
  <c r="L32" i="4"/>
  <c r="K32" i="4"/>
  <c r="H32" i="4"/>
  <c r="G32" i="4"/>
  <c r="F32" i="4"/>
  <c r="F33" i="4" s="1"/>
  <c r="C38" i="4" s="1"/>
  <c r="D38" i="4" s="1"/>
  <c r="J19" i="4"/>
  <c r="J32" i="4" s="1"/>
  <c r="I18" i="4"/>
  <c r="I32" i="4" s="1"/>
  <c r="E65" i="2"/>
  <c r="F65" i="2"/>
  <c r="G65" i="2"/>
  <c r="H65" i="2"/>
  <c r="I65" i="2"/>
  <c r="J65" i="2"/>
  <c r="K65" i="2"/>
  <c r="D65" i="2"/>
  <c r="D69" i="2" s="1"/>
  <c r="M72" i="2" l="1"/>
  <c r="M69" i="2"/>
  <c r="L72" i="2"/>
  <c r="L69" i="2"/>
  <c r="L73" i="2" s="1"/>
  <c r="K72" i="2"/>
  <c r="K69" i="2"/>
  <c r="J72" i="2"/>
  <c r="J69" i="2"/>
  <c r="I72" i="2"/>
  <c r="I69" i="2"/>
  <c r="H72" i="2"/>
  <c r="H69" i="2"/>
  <c r="G72" i="2"/>
  <c r="G69" i="2"/>
  <c r="F69" i="2"/>
  <c r="E69" i="2"/>
  <c r="I33" i="4"/>
  <c r="C39" i="4" s="1"/>
  <c r="D40" i="4" s="1"/>
  <c r="E38" i="4"/>
  <c r="F33" i="1"/>
  <c r="F34" i="1" s="1"/>
  <c r="C39" i="1" s="1"/>
  <c r="D39" i="1" s="1"/>
  <c r="G33" i="1"/>
  <c r="H33" i="1"/>
  <c r="K33" i="1"/>
  <c r="L33" i="1"/>
  <c r="M73" i="2" l="1"/>
  <c r="D41" i="4"/>
  <c r="D42" i="4" s="1"/>
  <c r="D52" i="4"/>
  <c r="D53" i="4" s="1"/>
  <c r="D54" i="4" s="1"/>
  <c r="D55" i="4" s="1"/>
  <c r="E40" i="4"/>
  <c r="F38" i="4"/>
  <c r="D46" i="4"/>
  <c r="E39" i="1"/>
  <c r="J19" i="1"/>
  <c r="J33" i="1" s="1"/>
  <c r="I18" i="1"/>
  <c r="I33" i="1" s="1"/>
  <c r="I34" i="1" l="1"/>
  <c r="C40" i="1" s="1"/>
  <c r="D41" i="1" s="1"/>
  <c r="D53" i="1" s="1"/>
  <c r="D56" i="1" s="1"/>
  <c r="D45" i="4"/>
  <c r="D44" i="4"/>
  <c r="D43" i="4"/>
  <c r="E41" i="4"/>
  <c r="E43" i="4" s="1"/>
  <c r="E52" i="4"/>
  <c r="G38" i="4"/>
  <c r="F40" i="4"/>
  <c r="F41" i="4" s="1"/>
  <c r="F39" i="1"/>
  <c r="E41" i="1"/>
  <c r="E42" i="1" s="1"/>
  <c r="E47" i="1" s="1"/>
  <c r="D42" i="1" l="1"/>
  <c r="D47" i="1" s="1"/>
  <c r="E53" i="1"/>
  <c r="E56" i="1" s="1"/>
  <c r="E44" i="4"/>
  <c r="E46" i="4"/>
  <c r="E42" i="4"/>
  <c r="E53" i="4"/>
  <c r="E54" i="4" s="1"/>
  <c r="E55" i="4" s="1"/>
  <c r="E45" i="4"/>
  <c r="F52" i="4"/>
  <c r="F46" i="4"/>
  <c r="F45" i="4"/>
  <c r="F43" i="4"/>
  <c r="F44" i="4"/>
  <c r="F42" i="4"/>
  <c r="G40" i="4"/>
  <c r="G41" i="4" s="1"/>
  <c r="H38" i="4"/>
  <c r="E46" i="1"/>
  <c r="E45" i="1"/>
  <c r="E44" i="1"/>
  <c r="E43" i="1"/>
  <c r="G39" i="1"/>
  <c r="F41" i="1"/>
  <c r="F42" i="1" s="1"/>
  <c r="F47" i="1" s="1"/>
  <c r="I40" i="2"/>
  <c r="I41" i="2"/>
  <c r="I39" i="2"/>
  <c r="D45" i="1" l="1"/>
  <c r="D44" i="1"/>
  <c r="D43" i="1"/>
  <c r="D46" i="1"/>
  <c r="F53" i="1"/>
  <c r="F56" i="1" s="1"/>
  <c r="F53" i="4"/>
  <c r="F54" i="4" s="1"/>
  <c r="F55" i="4" s="1"/>
  <c r="I38" i="4"/>
  <c r="H40" i="4"/>
  <c r="H41" i="4" s="1"/>
  <c r="G46" i="4"/>
  <c r="G45" i="4"/>
  <c r="G44" i="4"/>
  <c r="G43" i="4"/>
  <c r="G42" i="4"/>
  <c r="G52" i="4"/>
  <c r="F46" i="1"/>
  <c r="F45" i="1"/>
  <c r="F44" i="1"/>
  <c r="F43" i="1"/>
  <c r="H39" i="1"/>
  <c r="G41" i="1"/>
  <c r="G42" i="1" s="1"/>
  <c r="G47" i="1" s="1"/>
  <c r="H43" i="2"/>
  <c r="I43" i="2"/>
  <c r="J43" i="2"/>
  <c r="K43" i="2"/>
  <c r="L43" i="2"/>
  <c r="G43" i="2"/>
  <c r="G53" i="1" l="1"/>
  <c r="G56" i="1" s="1"/>
  <c r="G53" i="4"/>
  <c r="G54" i="4" s="1"/>
  <c r="G55" i="4" s="1"/>
  <c r="H45" i="4"/>
  <c r="H44" i="4"/>
  <c r="H43" i="4"/>
  <c r="H46" i="4"/>
  <c r="H42" i="4"/>
  <c r="J38" i="4"/>
  <c r="I40" i="4"/>
  <c r="I41" i="4" s="1"/>
  <c r="H52" i="4"/>
  <c r="G46" i="1"/>
  <c r="G45" i="1"/>
  <c r="G44" i="1"/>
  <c r="G43" i="1"/>
  <c r="I39" i="1"/>
  <c r="H41" i="1"/>
  <c r="H42" i="1" s="1"/>
  <c r="H47" i="1" s="1"/>
  <c r="E48" i="2"/>
  <c r="H53" i="1" l="1"/>
  <c r="H56" i="1" s="1"/>
  <c r="H53" i="4"/>
  <c r="H54" i="4" s="1"/>
  <c r="H55" i="4" s="1"/>
  <c r="N49" i="2"/>
  <c r="M49" i="2"/>
  <c r="I46" i="4"/>
  <c r="I44" i="4"/>
  <c r="I43" i="4"/>
  <c r="I42" i="4"/>
  <c r="I45" i="4"/>
  <c r="I52" i="4"/>
  <c r="J40" i="4"/>
  <c r="J41" i="4" s="1"/>
  <c r="K38" i="4"/>
  <c r="H45" i="1"/>
  <c r="H46" i="1"/>
  <c r="H44" i="1"/>
  <c r="H43" i="1"/>
  <c r="J39" i="1"/>
  <c r="I41" i="1"/>
  <c r="I42" i="1" s="1"/>
  <c r="I47" i="1" s="1"/>
  <c r="I49" i="2"/>
  <c r="J49" i="2"/>
  <c r="H49" i="2"/>
  <c r="G49" i="2"/>
  <c r="L49" i="2"/>
  <c r="K49" i="2"/>
  <c r="E50" i="2"/>
  <c r="D67" i="2" s="1"/>
  <c r="F48" i="2"/>
  <c r="F49" i="2"/>
  <c r="I53" i="1" l="1"/>
  <c r="I56" i="1" s="1"/>
  <c r="I53" i="4"/>
  <c r="I54" i="4" s="1"/>
  <c r="I55" i="4" s="1"/>
  <c r="K40" i="4"/>
  <c r="K41" i="4" s="1"/>
  <c r="L38" i="4"/>
  <c r="M38" i="4" s="1"/>
  <c r="J45" i="4"/>
  <c r="J43" i="4"/>
  <c r="J42" i="4"/>
  <c r="J46" i="4"/>
  <c r="J44" i="4"/>
  <c r="J52" i="4"/>
  <c r="I46" i="1"/>
  <c r="I45" i="1"/>
  <c r="I43" i="1"/>
  <c r="I44" i="1"/>
  <c r="K39" i="1"/>
  <c r="J41" i="1"/>
  <c r="J42" i="1" s="1"/>
  <c r="J47" i="1" s="1"/>
  <c r="E51" i="2"/>
  <c r="E52" i="2" s="1"/>
  <c r="G48" i="2"/>
  <c r="G50" i="2" s="1"/>
  <c r="J53" i="1" l="1"/>
  <c r="J56" i="1" s="1"/>
  <c r="J53" i="4"/>
  <c r="J54" i="4" s="1"/>
  <c r="J55" i="4" s="1"/>
  <c r="M40" i="4"/>
  <c r="M41" i="4" s="1"/>
  <c r="M52" i="4"/>
  <c r="E66" i="2"/>
  <c r="E67" i="2" s="1"/>
  <c r="F66" i="2"/>
  <c r="F67" i="2" s="1"/>
  <c r="L40" i="4"/>
  <c r="L41" i="4" s="1"/>
  <c r="K44" i="4"/>
  <c r="K42" i="4"/>
  <c r="K46" i="4"/>
  <c r="K45" i="4"/>
  <c r="K43" i="4"/>
  <c r="K52" i="4"/>
  <c r="J46" i="1"/>
  <c r="J45" i="1"/>
  <c r="J44" i="1"/>
  <c r="J43" i="1"/>
  <c r="L39" i="1"/>
  <c r="K41" i="1"/>
  <c r="K42" i="1" s="1"/>
  <c r="K47" i="1" s="1"/>
  <c r="E55" i="2"/>
  <c r="E54" i="2"/>
  <c r="E53" i="2"/>
  <c r="G51" i="2"/>
  <c r="G52" i="2" s="1"/>
  <c r="F51" i="2"/>
  <c r="F52" i="2" s="1"/>
  <c r="H48" i="2"/>
  <c r="H50" i="2" s="1"/>
  <c r="K53" i="1" l="1"/>
  <c r="K56" i="1" s="1"/>
  <c r="M53" i="4"/>
  <c r="M54" i="4" s="1"/>
  <c r="M55" i="4" s="1"/>
  <c r="K53" i="4"/>
  <c r="K54" i="4" s="1"/>
  <c r="K55" i="4" s="1"/>
  <c r="M44" i="4"/>
  <c r="M43" i="4"/>
  <c r="M42" i="4"/>
  <c r="M45" i="4"/>
  <c r="M46" i="4"/>
  <c r="F70" i="2"/>
  <c r="L41" i="1"/>
  <c r="L42" i="1" s="1"/>
  <c r="L47" i="1" s="1"/>
  <c r="M39" i="1"/>
  <c r="E70" i="2"/>
  <c r="G66" i="2"/>
  <c r="G67" i="2" s="1"/>
  <c r="L43" i="4"/>
  <c r="L45" i="4"/>
  <c r="L44" i="4"/>
  <c r="L46" i="4"/>
  <c r="L42" i="4"/>
  <c r="L52" i="4"/>
  <c r="K46" i="1"/>
  <c r="K45" i="1"/>
  <c r="K44" i="1"/>
  <c r="K43" i="1"/>
  <c r="F54" i="2"/>
  <c r="F55" i="2"/>
  <c r="F53" i="2"/>
  <c r="G54" i="2"/>
  <c r="G55" i="2"/>
  <c r="G53" i="2"/>
  <c r="H51" i="2"/>
  <c r="H52" i="2" s="1"/>
  <c r="I48" i="2"/>
  <c r="L53" i="1" l="1"/>
  <c r="L56" i="1" s="1"/>
  <c r="L53" i="4"/>
  <c r="L54" i="4" s="1"/>
  <c r="L55" i="4" s="1"/>
  <c r="N55" i="4" s="1"/>
  <c r="L45" i="1"/>
  <c r="L46" i="1"/>
  <c r="G70" i="2"/>
  <c r="L43" i="1"/>
  <c r="M41" i="1"/>
  <c r="M42" i="1" s="1"/>
  <c r="L44" i="1"/>
  <c r="H54" i="2"/>
  <c r="H55" i="2"/>
  <c r="H53" i="2"/>
  <c r="J48" i="2"/>
  <c r="I50" i="2"/>
  <c r="M53" i="1" l="1"/>
  <c r="M56" i="1" s="1"/>
  <c r="N56" i="1" s="1"/>
  <c r="M46" i="1"/>
  <c r="M47" i="1"/>
  <c r="M43" i="1"/>
  <c r="M44" i="1"/>
  <c r="M45" i="1"/>
  <c r="H66" i="2"/>
  <c r="H67" i="2" s="1"/>
  <c r="I51" i="2"/>
  <c r="I52" i="2" s="1"/>
  <c r="K48" i="2"/>
  <c r="J50" i="2"/>
  <c r="H70" i="2" l="1"/>
  <c r="I66" i="2"/>
  <c r="I67" i="2" s="1"/>
  <c r="J51" i="2"/>
  <c r="J52" i="2" s="1"/>
  <c r="I54" i="2"/>
  <c r="I55" i="2"/>
  <c r="I53" i="2"/>
  <c r="K50" i="2"/>
  <c r="L48" i="2"/>
  <c r="I70" i="2" l="1"/>
  <c r="J66" i="2"/>
  <c r="J67" i="2" s="1"/>
  <c r="L50" i="2"/>
  <c r="M48" i="2"/>
  <c r="J54" i="2"/>
  <c r="J55" i="2"/>
  <c r="J53" i="2"/>
  <c r="K51" i="2"/>
  <c r="K52" i="2" s="1"/>
  <c r="J70" i="2" l="1"/>
  <c r="K66" i="2"/>
  <c r="K67" i="2" s="1"/>
  <c r="L51" i="2"/>
  <c r="L52" i="2" s="1"/>
  <c r="L53" i="2" s="1"/>
  <c r="N48" i="2"/>
  <c r="N50" i="2" s="1"/>
  <c r="M50" i="2"/>
  <c r="K55" i="2"/>
  <c r="K53" i="2"/>
  <c r="K54" i="2"/>
  <c r="K70" i="2" l="1"/>
  <c r="L66" i="2"/>
  <c r="L67" i="2" s="1"/>
  <c r="M66" i="2"/>
  <c r="M67" i="2" s="1"/>
  <c r="L55" i="2"/>
  <c r="L54" i="2"/>
  <c r="M51" i="2"/>
  <c r="M52" i="2" s="1"/>
  <c r="N51" i="2"/>
  <c r="N52" i="2" s="1"/>
  <c r="M70" i="2" l="1"/>
  <c r="L70" i="2"/>
  <c r="N54" i="2"/>
  <c r="N55" i="2"/>
  <c r="N53" i="2"/>
  <c r="M54" i="2"/>
  <c r="M55" i="2"/>
  <c r="M53" i="2"/>
</calcChain>
</file>

<file path=xl/sharedStrings.xml><?xml version="1.0" encoding="utf-8"?>
<sst xmlns="http://schemas.openxmlformats.org/spreadsheetml/2006/main" count="458" uniqueCount="200">
  <si>
    <t>Day</t>
    <phoneticPr fontId="2"/>
  </si>
  <si>
    <t>Arrive at any time.</t>
    <phoneticPr fontId="2"/>
  </si>
  <si>
    <t>Tokyo</t>
    <phoneticPr fontId="2"/>
  </si>
  <si>
    <t>Tokyo one day</t>
    <phoneticPr fontId="2"/>
  </si>
  <si>
    <t xml:space="preserve">Stay </t>
    <phoneticPr fontId="2"/>
  </si>
  <si>
    <t>bus</t>
    <phoneticPr fontId="2"/>
  </si>
  <si>
    <t>True Japan</t>
    <phoneticPr fontId="2"/>
  </si>
  <si>
    <t>departure</t>
    <phoneticPr fontId="2"/>
  </si>
  <si>
    <t>Guest</t>
    <phoneticPr fontId="2"/>
  </si>
  <si>
    <t>arrival</t>
    <phoneticPr fontId="2"/>
  </si>
  <si>
    <t>guide</t>
    <phoneticPr fontId="2"/>
  </si>
  <si>
    <t>Nagoya/Takayama</t>
    <phoneticPr fontId="2"/>
  </si>
  <si>
    <t>Takayama/Shirakawago</t>
    <phoneticPr fontId="2"/>
  </si>
  <si>
    <t>JR</t>
    <phoneticPr fontId="2"/>
  </si>
  <si>
    <t>JR bus</t>
    <phoneticPr fontId="2"/>
  </si>
  <si>
    <t>ガイド帰り</t>
    <rPh sb="3" eb="4">
      <t>カエ</t>
    </rPh>
    <phoneticPr fontId="2"/>
  </si>
  <si>
    <t>Kyoto</t>
    <phoneticPr fontId="2"/>
  </si>
  <si>
    <t>Nara one day</t>
    <phoneticPr fontId="2"/>
  </si>
  <si>
    <t>departure any time</t>
    <phoneticPr fontId="2"/>
  </si>
  <si>
    <t>Kyoto/Nara/kyoto</t>
    <phoneticPr fontId="2"/>
  </si>
  <si>
    <t>guide fee</t>
    <phoneticPr fontId="2"/>
  </si>
  <si>
    <t>trance</t>
    <phoneticPr fontId="2"/>
  </si>
  <si>
    <t>Stay B/B</t>
    <phoneticPr fontId="2"/>
  </si>
  <si>
    <t>JR pass 7day</t>
    <phoneticPr fontId="2"/>
  </si>
  <si>
    <t>Osaka</t>
    <phoneticPr fontId="2"/>
  </si>
  <si>
    <t>Guide</t>
    <phoneticPr fontId="2"/>
  </si>
  <si>
    <t>Stay</t>
    <phoneticPr fontId="2"/>
  </si>
  <si>
    <t>temple</t>
    <phoneticPr fontId="2"/>
  </si>
  <si>
    <t>total</t>
    <phoneticPr fontId="2"/>
  </si>
  <si>
    <t>Kanazawa/Kyoto</t>
    <phoneticPr fontId="2"/>
  </si>
  <si>
    <t>Kyoto one day</t>
    <phoneticPr fontId="2"/>
  </si>
  <si>
    <t>Jrpass</t>
    <phoneticPr fontId="2"/>
  </si>
  <si>
    <t>Fuji</t>
    <phoneticPr fontId="2"/>
  </si>
  <si>
    <t>Shijuku/gogome</t>
    <phoneticPr fontId="2"/>
  </si>
  <si>
    <t>gogome/Kawaguchiko</t>
    <phoneticPr fontId="2"/>
  </si>
  <si>
    <t>retrobus</t>
    <phoneticPr fontId="2"/>
  </si>
  <si>
    <t>Ichiku,</t>
    <phoneticPr fontId="2"/>
  </si>
  <si>
    <t>Muzukan</t>
    <phoneticPr fontId="2"/>
  </si>
  <si>
    <t>Kawaguchiko/Shijuku</t>
    <phoneticPr fontId="2"/>
  </si>
  <si>
    <t>entrance fee</t>
    <phoneticPr fontId="2"/>
  </si>
  <si>
    <t>Tokyo/Nagoya</t>
    <phoneticPr fontId="2"/>
  </si>
  <si>
    <t>Tukiji walk</t>
    <phoneticPr fontId="2"/>
  </si>
  <si>
    <t>Meiji Jingu ,Imperial Palace,Asakusa</t>
    <phoneticPr fontId="2"/>
  </si>
  <si>
    <t>Sinjuku Walk</t>
    <phoneticPr fontId="2"/>
  </si>
  <si>
    <t>Shirakawago/kanazawa</t>
    <phoneticPr fontId="2"/>
  </si>
  <si>
    <t>Takayama</t>
    <phoneticPr fontId="2"/>
  </si>
  <si>
    <t>Kanazawa</t>
    <phoneticPr fontId="2"/>
  </si>
  <si>
    <t>Kyoto/Hiroshima</t>
    <phoneticPr fontId="2"/>
  </si>
  <si>
    <t>Hiroshima/Osaka</t>
    <phoneticPr fontId="2"/>
  </si>
  <si>
    <t>Kyoto</t>
    <phoneticPr fontId="2"/>
  </si>
  <si>
    <t>Hiroshima</t>
    <phoneticPr fontId="2"/>
  </si>
  <si>
    <t>Guest</t>
    <phoneticPr fontId="2"/>
  </si>
  <si>
    <t>Guide</t>
    <phoneticPr fontId="2"/>
  </si>
  <si>
    <t>total</t>
    <phoneticPr fontId="2"/>
  </si>
  <si>
    <t>参加者数</t>
    <rPh sb="0" eb="3">
      <t>サンカシャ</t>
    </rPh>
    <rPh sb="3" eb="4">
      <t>スウ</t>
    </rPh>
    <phoneticPr fontId="2"/>
  </si>
  <si>
    <t>２０%のせ</t>
    <phoneticPr fontId="2"/>
  </si>
  <si>
    <t>３０%のせ</t>
    <phoneticPr fontId="2"/>
  </si>
  <si>
    <t>一人当たり料金</t>
    <rPh sb="0" eb="2">
      <t>ヒトリ</t>
    </rPh>
    <rPh sb="2" eb="3">
      <t>ア</t>
    </rPh>
    <rPh sb="5" eb="7">
      <t>リョウキン</t>
    </rPh>
    <phoneticPr fontId="2"/>
  </si>
  <si>
    <t>Discover Japanese Naturee and  Beauty</t>
    <phoneticPr fontId="2"/>
  </si>
  <si>
    <t>食事代</t>
    <rPh sb="0" eb="2">
      <t>ショクジ</t>
    </rPh>
    <rPh sb="2" eb="3">
      <t>ダイ</t>
    </rPh>
    <phoneticPr fontId="2"/>
  </si>
  <si>
    <t>朝</t>
    <rPh sb="0" eb="1">
      <t>アサ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</si>
  <si>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</si>
  <si>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</si>
  <si>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設定料金</t>
    <rPh sb="0" eb="2">
      <t>セッテイ</t>
    </rPh>
    <rPh sb="2" eb="4">
      <t>リョウキン</t>
    </rPh>
    <phoneticPr fontId="2"/>
  </si>
  <si>
    <t>25%乗せ</t>
    <rPh sb="3" eb="4">
      <t>ノ</t>
    </rPh>
    <phoneticPr fontId="2"/>
  </si>
  <si>
    <t>原価＋消費税</t>
    <rPh sb="0" eb="2">
      <t>ゲンカ</t>
    </rPh>
    <rPh sb="3" eb="5">
      <t>ショウヒ</t>
    </rPh>
    <rPh sb="5" eb="6">
      <t>ゼイ</t>
    </rPh>
    <phoneticPr fontId="2"/>
  </si>
  <si>
    <t>IJCEEツアー</t>
    <phoneticPr fontId="2"/>
  </si>
  <si>
    <t>１１泊１２日</t>
    <rPh sb="2" eb="3">
      <t>ハク</t>
    </rPh>
    <rPh sb="5" eb="6">
      <t>ニチ</t>
    </rPh>
    <phoneticPr fontId="2"/>
  </si>
  <si>
    <t>東京→富士山・河口湖→高山→白川郷→金沢→京都→奈良→広島→大阪</t>
    <rPh sb="0" eb="2">
      <t>トウキョウ</t>
    </rPh>
    <rPh sb="3" eb="6">
      <t>フジサン</t>
    </rPh>
    <rPh sb="7" eb="10">
      <t>カワグチコ</t>
    </rPh>
    <rPh sb="11" eb="13">
      <t>タカヤマ</t>
    </rPh>
    <rPh sb="14" eb="17">
      <t>シラカワゴウ</t>
    </rPh>
    <rPh sb="18" eb="20">
      <t>カナザワ</t>
    </rPh>
    <rPh sb="21" eb="23">
      <t>キョウト</t>
    </rPh>
    <rPh sb="24" eb="26">
      <t>ナラ</t>
    </rPh>
    <rPh sb="27" eb="29">
      <t>ヒロシマ</t>
    </rPh>
    <rPh sb="30" eb="32">
      <t>オオサカ</t>
    </rPh>
    <phoneticPr fontId="2"/>
  </si>
  <si>
    <t>販売手数料 5%</t>
    <rPh sb="0" eb="2">
      <t>ハンバイ</t>
    </rPh>
    <rPh sb="2" eb="5">
      <t>テスウリョウ</t>
    </rPh>
    <phoneticPr fontId="2"/>
  </si>
  <si>
    <t>お客様の人数</t>
    <rPh sb="1" eb="3">
      <t>キャクサマ</t>
    </rPh>
    <rPh sb="4" eb="6">
      <t>ニンズウ</t>
    </rPh>
    <phoneticPr fontId="2"/>
  </si>
  <si>
    <t>参考</t>
    <rPh sb="0" eb="2">
      <t>サンコウ</t>
    </rPh>
    <phoneticPr fontId="2"/>
  </si>
  <si>
    <t>グレートアドベンチャー</t>
    <phoneticPr fontId="2"/>
  </si>
  <si>
    <t>８泊９日</t>
    <rPh sb="1" eb="2">
      <t>ハク</t>
    </rPh>
    <rPh sb="3" eb="4">
      <t>ニチ</t>
    </rPh>
    <phoneticPr fontId="2"/>
  </si>
  <si>
    <t>２８４９ドル</t>
    <phoneticPr fontId="2"/>
  </si>
  <si>
    <t>１３泊１４日</t>
    <rPh sb="2" eb="3">
      <t>ハク</t>
    </rPh>
    <rPh sb="5" eb="6">
      <t>ニチ</t>
    </rPh>
    <phoneticPr fontId="2"/>
  </si>
  <si>
    <t>３７８０ドル</t>
    <phoneticPr fontId="2"/>
  </si>
  <si>
    <t>3099ドル</t>
    <phoneticPr fontId="2"/>
  </si>
  <si>
    <t>TIME</t>
    <phoneticPr fontId="2"/>
  </si>
  <si>
    <t>交通費</t>
    <rPh sb="0" eb="3">
      <t>コウツウヒ</t>
    </rPh>
    <phoneticPr fontId="2"/>
  </si>
  <si>
    <t>入場料等</t>
    <rPh sb="0" eb="3">
      <t>ニュウジョウリョウ</t>
    </rPh>
    <rPh sb="3" eb="4">
      <t>トウ</t>
    </rPh>
    <phoneticPr fontId="2"/>
  </si>
  <si>
    <t>宿泊費</t>
    <rPh sb="0" eb="2">
      <t>シュクハク</t>
    </rPh>
    <rPh sb="2" eb="3">
      <t>ヒ</t>
    </rPh>
    <phoneticPr fontId="2"/>
  </si>
  <si>
    <t>温泉</t>
    <rPh sb="0" eb="2">
      <t>オンセン</t>
    </rPh>
    <phoneticPr fontId="2"/>
  </si>
  <si>
    <t>お客様の費用</t>
    <rPh sb="1" eb="3">
      <t>キャクサマ</t>
    </rPh>
    <rPh sb="4" eb="6">
      <t>ヒヨウ</t>
    </rPh>
    <phoneticPr fontId="2"/>
  </si>
  <si>
    <t>交通費</t>
    <rPh sb="0" eb="2">
      <t>コウツウ</t>
    </rPh>
    <rPh sb="2" eb="3">
      <t>ヒ</t>
    </rPh>
    <phoneticPr fontId="2"/>
  </si>
  <si>
    <t>入場料</t>
    <rPh sb="0" eb="3">
      <t>ニュウジョウリョウ</t>
    </rPh>
    <phoneticPr fontId="2"/>
  </si>
  <si>
    <t>ガイド料</t>
    <rPh sb="3" eb="4">
      <t>リョウ</t>
    </rPh>
    <phoneticPr fontId="2"/>
  </si>
  <si>
    <t>ガイドの経費</t>
    <rPh sb="4" eb="6">
      <t>ケイヒ</t>
    </rPh>
    <phoneticPr fontId="2"/>
  </si>
  <si>
    <t>プログラム</t>
    <phoneticPr fontId="2"/>
  </si>
  <si>
    <t>東京→京都</t>
    <rPh sb="0" eb="2">
      <t>トウキョウ</t>
    </rPh>
    <rPh sb="3" eb="5">
      <t>キョウト</t>
    </rPh>
    <phoneticPr fontId="2"/>
  </si>
  <si>
    <t>清水・三十三間堂</t>
    <rPh sb="0" eb="2">
      <t>キヨミズ</t>
    </rPh>
    <rPh sb="3" eb="8">
      <t>サンジュウ</t>
    </rPh>
    <phoneticPr fontId="2"/>
  </si>
  <si>
    <t>京都観光①　地下鉄。タクシー</t>
    <rPh sb="0" eb="2">
      <t>キョウト</t>
    </rPh>
    <rPh sb="2" eb="4">
      <t>カンコウ</t>
    </rPh>
    <rPh sb="6" eb="9">
      <t>チカテツ</t>
    </rPh>
    <phoneticPr fontId="2"/>
  </si>
  <si>
    <t>祇園・錦市場</t>
    <rPh sb="0" eb="2">
      <t>ギオン</t>
    </rPh>
    <rPh sb="3" eb="4">
      <t>ニシキ</t>
    </rPh>
    <rPh sb="4" eb="6">
      <t>シジョウ</t>
    </rPh>
    <phoneticPr fontId="2"/>
  </si>
  <si>
    <t>京都①</t>
    <rPh sb="0" eb="2">
      <t>キョウト</t>
    </rPh>
    <phoneticPr fontId="2"/>
  </si>
  <si>
    <t>金閣寺・二条城・東映映画村</t>
    <rPh sb="0" eb="3">
      <t>キンカクジ</t>
    </rPh>
    <rPh sb="4" eb="7">
      <t>ニジョウジョウ</t>
    </rPh>
    <rPh sb="8" eb="10">
      <t>トウエイ</t>
    </rPh>
    <rPh sb="10" eb="12">
      <t>エイガ</t>
    </rPh>
    <rPh sb="12" eb="13">
      <t>ムラ</t>
    </rPh>
    <phoneticPr fontId="2"/>
  </si>
  <si>
    <t>京都②</t>
    <rPh sb="0" eb="2">
      <t>キョウト</t>
    </rPh>
    <phoneticPr fontId="2"/>
  </si>
  <si>
    <t>消費税 8%</t>
    <rPh sb="0" eb="3">
      <t>ショウヒゼイ</t>
    </rPh>
    <phoneticPr fontId="2"/>
  </si>
  <si>
    <t>グループあたりガイドに擁する経費</t>
    <rPh sb="11" eb="12">
      <t>ヨウ</t>
    </rPh>
    <rPh sb="14" eb="16">
      <t>ケイヒ</t>
    </rPh>
    <phoneticPr fontId="2"/>
  </si>
  <si>
    <t>お客様一人あたりの直接経費</t>
    <rPh sb="1" eb="2">
      <t>キャク</t>
    </rPh>
    <rPh sb="2" eb="3">
      <t>サマ</t>
    </rPh>
    <rPh sb="3" eb="5">
      <t>ヒトリ</t>
    </rPh>
    <rPh sb="9" eb="11">
      <t>チョクセツ</t>
    </rPh>
    <rPh sb="11" eb="13">
      <t>ケイヒ</t>
    </rPh>
    <phoneticPr fontId="2"/>
  </si>
  <si>
    <t>お客様一人当たり料金</t>
    <rPh sb="1" eb="3">
      <t>キャクサマ</t>
    </rPh>
    <rPh sb="3" eb="5">
      <t>ヒトリ</t>
    </rPh>
    <rPh sb="5" eb="6">
      <t>ア</t>
    </rPh>
    <rPh sb="8" eb="10">
      <t>リョウキン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</si>
  <si>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</si>
  <si>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</si>
  <si>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ガイド</t>
    <phoneticPr fontId="2"/>
  </si>
  <si>
    <t>東京①</t>
    <rPh sb="0" eb="2">
      <t>トウキョウ</t>
    </rPh>
    <phoneticPr fontId="2"/>
  </si>
  <si>
    <t>東京②</t>
    <rPh sb="0" eb="2">
      <t>トウキョウ</t>
    </rPh>
    <phoneticPr fontId="2"/>
  </si>
  <si>
    <t>富士山・河口湖</t>
    <rPh sb="0" eb="3">
      <t>フジサン</t>
    </rPh>
    <rPh sb="4" eb="7">
      <t>カワグチコ</t>
    </rPh>
    <phoneticPr fontId="2"/>
  </si>
  <si>
    <t>久保田一竹美術館</t>
    <rPh sb="0" eb="5">
      <t>クボタ</t>
    </rPh>
    <rPh sb="5" eb="8">
      <t>ビジュツカン</t>
    </rPh>
    <phoneticPr fontId="2"/>
  </si>
  <si>
    <t>バス</t>
    <phoneticPr fontId="2"/>
  </si>
  <si>
    <t>明治神宮・皇居・浅草</t>
    <rPh sb="0" eb="2">
      <t>メイジ</t>
    </rPh>
    <rPh sb="2" eb="4">
      <t>ジングウ</t>
    </rPh>
    <rPh sb="5" eb="7">
      <t>コウキョ</t>
    </rPh>
    <rPh sb="8" eb="10">
      <t>アサクサ</t>
    </rPh>
    <phoneticPr fontId="2"/>
  </si>
  <si>
    <t>高速バス　新宿へ</t>
    <rPh sb="0" eb="2">
      <t>コウソク</t>
    </rPh>
    <rPh sb="5" eb="7">
      <t>シンジュク</t>
    </rPh>
    <phoneticPr fontId="2"/>
  </si>
  <si>
    <t>高速バス　富士山へ</t>
    <rPh sb="0" eb="2">
      <t>コウソク</t>
    </rPh>
    <rPh sb="5" eb="8">
      <t>フジサン</t>
    </rPh>
    <phoneticPr fontId="2"/>
  </si>
  <si>
    <t>東京③</t>
    <rPh sb="0" eb="2">
      <t>トウキョウ</t>
    </rPh>
    <phoneticPr fontId="2"/>
  </si>
  <si>
    <t>東大寺、春日大社、興福寺</t>
    <rPh sb="0" eb="2">
      <t>トウダイ</t>
    </rPh>
    <rPh sb="2" eb="3">
      <t>テラ</t>
    </rPh>
    <rPh sb="4" eb="6">
      <t>カスガ</t>
    </rPh>
    <rPh sb="6" eb="8">
      <t>タイシャ</t>
    </rPh>
    <rPh sb="9" eb="12">
      <t>コウフクジ</t>
    </rPh>
    <phoneticPr fontId="2"/>
  </si>
  <si>
    <t>大阪泊</t>
    <rPh sb="0" eb="2">
      <t>オオサカ</t>
    </rPh>
    <rPh sb="2" eb="3">
      <t>ハク</t>
    </rPh>
    <phoneticPr fontId="2"/>
  </si>
  <si>
    <t>高野山</t>
    <rPh sb="0" eb="3">
      <t>コウヤサン</t>
    </rPh>
    <phoneticPr fontId="2"/>
  </si>
  <si>
    <t>奈良泊</t>
    <rPh sb="0" eb="2">
      <t>ナラ</t>
    </rPh>
    <rPh sb="2" eb="3">
      <t>ハク</t>
    </rPh>
    <phoneticPr fontId="2"/>
  </si>
  <si>
    <t>高野山から大阪</t>
    <rPh sb="0" eb="3">
      <t>コウヤサン</t>
    </rPh>
    <rPh sb="5" eb="7">
      <t>オオサカ</t>
    </rPh>
    <phoneticPr fontId="2"/>
  </si>
  <si>
    <t>宿泊費</t>
    <rPh sb="0" eb="3">
      <t>シュクハクヒ</t>
    </rPh>
    <phoneticPr fontId="2"/>
  </si>
  <si>
    <t>大阪①</t>
    <rPh sb="0" eb="2">
      <t>オオサカ</t>
    </rPh>
    <phoneticPr fontId="2"/>
  </si>
  <si>
    <t>高野山・フリー切符(新今宮・難波)</t>
    <rPh sb="0" eb="3">
      <t>コウヤサン</t>
    </rPh>
    <rPh sb="7" eb="9">
      <t>キップ</t>
    </rPh>
    <rPh sb="10" eb="11">
      <t>シン</t>
    </rPh>
    <rPh sb="11" eb="13">
      <t>イマミヤ</t>
    </rPh>
    <rPh sb="14" eb="16">
      <t>ナンバ</t>
    </rPh>
    <phoneticPr fontId="2"/>
  </si>
  <si>
    <t>奈良・新今宮</t>
    <rPh sb="0" eb="2">
      <t>ナラ</t>
    </rPh>
    <rPh sb="3" eb="6">
      <t>シンイマミヤ</t>
    </rPh>
    <phoneticPr fontId="2"/>
  </si>
  <si>
    <t>高野山・宿坊泊</t>
    <rPh sb="0" eb="3">
      <t>コウヤサン</t>
    </rPh>
    <rPh sb="4" eb="6">
      <t>シュクボウ</t>
    </rPh>
    <rPh sb="6" eb="7">
      <t>ハク</t>
    </rPh>
    <phoneticPr fontId="2"/>
  </si>
  <si>
    <t>大阪城見学</t>
    <rPh sb="0" eb="3">
      <t>オオサカジョウ</t>
    </rPh>
    <rPh sb="3" eb="5">
      <t>ケンガク</t>
    </rPh>
    <phoneticPr fontId="2"/>
  </si>
  <si>
    <t>出発自由</t>
    <rPh sb="0" eb="2">
      <t>シュッパツ</t>
    </rPh>
    <rPh sb="2" eb="4">
      <t>ジユウ</t>
    </rPh>
    <phoneticPr fontId="2"/>
  </si>
  <si>
    <t>小計</t>
    <rPh sb="0" eb="2">
      <t>ショウケイ</t>
    </rPh>
    <phoneticPr fontId="2"/>
  </si>
  <si>
    <t>関空</t>
    <rPh sb="0" eb="2">
      <t>カンクウ</t>
    </rPh>
    <phoneticPr fontId="2"/>
  </si>
  <si>
    <t>奈良①</t>
    <rPh sb="0" eb="2">
      <t>ナラ</t>
    </rPh>
    <phoneticPr fontId="2"/>
  </si>
  <si>
    <t>お客様計・ガイド計</t>
    <rPh sb="1" eb="3">
      <t>キャクサマ</t>
    </rPh>
    <rPh sb="3" eb="4">
      <t>ケイ</t>
    </rPh>
    <rPh sb="8" eb="9">
      <t>ケイ</t>
    </rPh>
    <phoneticPr fontId="2"/>
  </si>
  <si>
    <t>出発</t>
    <rPh sb="0" eb="2">
      <t>シュッパツ</t>
    </rPh>
    <phoneticPr fontId="2"/>
  </si>
  <si>
    <t>到着</t>
    <rPh sb="0" eb="2">
      <t>トウチャク</t>
    </rPh>
    <phoneticPr fontId="2"/>
  </si>
  <si>
    <t>お客様の数</t>
    <rPh sb="1" eb="3">
      <t>キャクサマ</t>
    </rPh>
    <rPh sb="4" eb="5">
      <t>カズ</t>
    </rPh>
    <phoneticPr fontId="2"/>
  </si>
  <si>
    <t>お客様一人当たり経費</t>
    <rPh sb="1" eb="3">
      <t>キャクサマ</t>
    </rPh>
    <rPh sb="3" eb="5">
      <t>ヒトリ</t>
    </rPh>
    <rPh sb="5" eb="6">
      <t>ア</t>
    </rPh>
    <rPh sb="8" eb="10">
      <t>ケイヒ</t>
    </rPh>
    <phoneticPr fontId="2"/>
  </si>
  <si>
    <t>ガイド経費</t>
    <rPh sb="3" eb="5">
      <t>ケイヒ</t>
    </rPh>
    <phoneticPr fontId="2"/>
  </si>
  <si>
    <t>人</t>
    <rPh sb="0" eb="1">
      <t>ニン</t>
    </rPh>
    <phoneticPr fontId="2"/>
  </si>
  <si>
    <t>経費計</t>
    <rPh sb="0" eb="2">
      <t>ケイヒ</t>
    </rPh>
    <rPh sb="2" eb="3">
      <t>ケイ</t>
    </rPh>
    <phoneticPr fontId="2"/>
  </si>
  <si>
    <t>価格検討</t>
    <rPh sb="0" eb="2">
      <t>カカク</t>
    </rPh>
    <rPh sb="2" eb="4">
      <t>ケントウ</t>
    </rPh>
    <phoneticPr fontId="2"/>
  </si>
  <si>
    <t>消費税</t>
    <rPh sb="0" eb="2">
      <t>ショウヒ</t>
    </rPh>
    <rPh sb="2" eb="3">
      <t>ゼイ</t>
    </rPh>
    <phoneticPr fontId="2"/>
  </si>
  <si>
    <t>設定料金</t>
    <rPh sb="0" eb="2">
      <t>セッテイ</t>
    </rPh>
    <rPh sb="2" eb="4">
      <t>リョウキン</t>
    </rPh>
    <phoneticPr fontId="2"/>
  </si>
  <si>
    <t>True Japan Tour</t>
    <phoneticPr fontId="2"/>
  </si>
  <si>
    <t>Discover Japanese Nature and  Beauty ,Spirit</t>
    <phoneticPr fontId="2"/>
  </si>
  <si>
    <t>売上高</t>
    <rPh sb="0" eb="2">
      <t>ウリアゲ</t>
    </rPh>
    <rPh sb="2" eb="3">
      <t>ダカ</t>
    </rPh>
    <phoneticPr fontId="2"/>
  </si>
  <si>
    <t>経費</t>
    <rPh sb="0" eb="2">
      <t>ケイヒ</t>
    </rPh>
    <phoneticPr fontId="2"/>
  </si>
  <si>
    <t>原価</t>
    <rPh sb="0" eb="2">
      <t>ゲンカ</t>
    </rPh>
    <phoneticPr fontId="2"/>
  </si>
  <si>
    <t>経費×1.1</t>
    <rPh sb="0" eb="2">
      <t>ケイヒ</t>
    </rPh>
    <phoneticPr fontId="2"/>
  </si>
  <si>
    <t>利益額</t>
    <rPh sb="0" eb="2">
      <t>リエキ</t>
    </rPh>
    <rPh sb="2" eb="3">
      <t>ガク</t>
    </rPh>
    <phoneticPr fontId="2"/>
  </si>
  <si>
    <t>利益率</t>
    <rPh sb="0" eb="2">
      <t>リエキ</t>
    </rPh>
    <rPh sb="2" eb="3">
      <t>リツ</t>
    </rPh>
    <phoneticPr fontId="2"/>
  </si>
  <si>
    <t>売上高</t>
    <rPh sb="0" eb="2">
      <t>ウリアゲ</t>
    </rPh>
    <rPh sb="2" eb="3">
      <t>ダカ</t>
    </rPh>
    <phoneticPr fontId="2"/>
  </si>
  <si>
    <t>原価</t>
    <rPh sb="0" eb="2">
      <t>ゲンカ</t>
    </rPh>
    <phoneticPr fontId="2"/>
  </si>
  <si>
    <t>経費</t>
    <rPh sb="0" eb="2">
      <t>ケイヒ</t>
    </rPh>
    <phoneticPr fontId="2"/>
  </si>
  <si>
    <t>経費</t>
    <rPh sb="0" eb="2">
      <t>ケイヒ</t>
    </rPh>
    <phoneticPr fontId="2"/>
  </si>
  <si>
    <t>経費*1.1</t>
    <rPh sb="0" eb="2">
      <t>ケイヒ</t>
    </rPh>
    <phoneticPr fontId="2"/>
  </si>
  <si>
    <t>利益</t>
    <rPh sb="0" eb="2">
      <t>リエキ</t>
    </rPh>
    <phoneticPr fontId="2"/>
  </si>
  <si>
    <t>利益率</t>
    <rPh sb="0" eb="2">
      <t>リエキ</t>
    </rPh>
    <rPh sb="2" eb="3">
      <t>リツ</t>
    </rPh>
    <phoneticPr fontId="2"/>
  </si>
  <si>
    <t>京都泊</t>
    <rPh sb="0" eb="2">
      <t>キョウト</t>
    </rPh>
    <rPh sb="2" eb="3">
      <t>ハク</t>
    </rPh>
    <phoneticPr fontId="2"/>
  </si>
  <si>
    <t>京都から大阪</t>
    <rPh sb="0" eb="2">
      <t>キョウト</t>
    </rPh>
    <rPh sb="4" eb="6">
      <t>オオサカ</t>
    </rPh>
    <phoneticPr fontId="2"/>
  </si>
  <si>
    <t>Aコース</t>
  </si>
  <si>
    <t>Aコース</t>
    <phoneticPr fontId="2"/>
  </si>
  <si>
    <t>東京</t>
    <rPh sb="0" eb="2">
      <t>トウキョウ</t>
    </rPh>
    <phoneticPr fontId="2"/>
  </si>
  <si>
    <t>富士山・河口湖</t>
    <rPh sb="0" eb="3">
      <t>フジサン</t>
    </rPh>
    <rPh sb="4" eb="7">
      <t>カワグチコ</t>
    </rPh>
    <phoneticPr fontId="2"/>
  </si>
  <si>
    <t>東京・京都</t>
    <rPh sb="0" eb="2">
      <t>トウキョウ</t>
    </rPh>
    <rPh sb="3" eb="5">
      <t>キョウト</t>
    </rPh>
    <phoneticPr fontId="2"/>
  </si>
  <si>
    <t>京都</t>
    <rPh sb="0" eb="2">
      <t>キョウト</t>
    </rPh>
    <phoneticPr fontId="2"/>
  </si>
  <si>
    <t>奈良</t>
    <rPh sb="0" eb="2">
      <t>ナラ</t>
    </rPh>
    <phoneticPr fontId="2"/>
  </si>
  <si>
    <t>京都・大阪</t>
    <rPh sb="0" eb="2">
      <t>キョウト</t>
    </rPh>
    <rPh sb="3" eb="5">
      <t>オオサカ</t>
    </rPh>
    <phoneticPr fontId="2"/>
  </si>
  <si>
    <t>大阪</t>
    <rPh sb="0" eb="2">
      <t>オオサカ</t>
    </rPh>
    <phoneticPr fontId="2"/>
  </si>
  <si>
    <t>東寺</t>
    <rPh sb="0" eb="2">
      <t>トウジ</t>
    </rPh>
    <phoneticPr fontId="2"/>
  </si>
  <si>
    <t>Bコース</t>
  </si>
  <si>
    <t>Bコース</t>
    <phoneticPr fontId="2"/>
  </si>
  <si>
    <t>高野山</t>
    <rPh sb="0" eb="3">
      <t>コウヤサン</t>
    </rPh>
    <phoneticPr fontId="2"/>
  </si>
  <si>
    <t>Cコース</t>
  </si>
  <si>
    <t>Cコース</t>
    <phoneticPr fontId="2"/>
  </si>
  <si>
    <t>東京・高山</t>
    <rPh sb="0" eb="2">
      <t>トウキョウ</t>
    </rPh>
    <rPh sb="3" eb="5">
      <t>タカヤマ</t>
    </rPh>
    <phoneticPr fontId="2"/>
  </si>
  <si>
    <t>高山・白川郷</t>
    <rPh sb="0" eb="2">
      <t>タカヤマ</t>
    </rPh>
    <rPh sb="3" eb="6">
      <t>シラカワゴウ</t>
    </rPh>
    <phoneticPr fontId="2"/>
  </si>
  <si>
    <t>金沢</t>
    <rPh sb="0" eb="2">
      <t>カナザワ</t>
    </rPh>
    <phoneticPr fontId="2"/>
  </si>
  <si>
    <t>広島</t>
    <rPh sb="0" eb="2">
      <t>ヒロシマ</t>
    </rPh>
    <phoneticPr fontId="2"/>
  </si>
  <si>
    <t>お客様の数</t>
    <rPh sb="1" eb="3">
      <t>キャクサマ</t>
    </rPh>
    <rPh sb="4" eb="5">
      <t>カズ</t>
    </rPh>
    <phoneticPr fontId="2"/>
  </si>
  <si>
    <t>設定料金</t>
    <rPh sb="0" eb="2">
      <t>セッテイ</t>
    </rPh>
    <rPh sb="2" eb="4">
      <t>リョウキン</t>
    </rPh>
    <phoneticPr fontId="2"/>
  </si>
  <si>
    <t>粗利益(売上高-原価)</t>
    <rPh sb="0" eb="1">
      <t>アラ</t>
    </rPh>
    <rPh sb="1" eb="3">
      <t>リエキ</t>
    </rPh>
    <rPh sb="4" eb="6">
      <t>ウリアゲ</t>
    </rPh>
    <rPh sb="6" eb="7">
      <t>ダカ</t>
    </rPh>
    <rPh sb="8" eb="10">
      <t>ゲンカ</t>
    </rPh>
    <phoneticPr fontId="2"/>
  </si>
  <si>
    <t>スケジュール</t>
    <phoneticPr fontId="2"/>
  </si>
  <si>
    <t>1日目</t>
    <rPh sb="1" eb="2">
      <t>ニチ</t>
    </rPh>
    <rPh sb="2" eb="3">
      <t>メ</t>
    </rPh>
    <phoneticPr fontId="2"/>
  </si>
  <si>
    <t>2日目</t>
    <rPh sb="1" eb="2">
      <t>ニチ</t>
    </rPh>
    <rPh sb="2" eb="3">
      <t>メ</t>
    </rPh>
    <phoneticPr fontId="2"/>
  </si>
  <si>
    <t>3日目</t>
    <rPh sb="1" eb="2">
      <t>ニチ</t>
    </rPh>
    <rPh sb="2" eb="3">
      <t>メ</t>
    </rPh>
    <phoneticPr fontId="2"/>
  </si>
  <si>
    <t>4日目</t>
    <rPh sb="1" eb="2">
      <t>ニチ</t>
    </rPh>
    <rPh sb="2" eb="3">
      <t>メ</t>
    </rPh>
    <phoneticPr fontId="2"/>
  </si>
  <si>
    <t>5日目</t>
    <rPh sb="1" eb="2">
      <t>ニチ</t>
    </rPh>
    <rPh sb="2" eb="3">
      <t>メ</t>
    </rPh>
    <phoneticPr fontId="2"/>
  </si>
  <si>
    <t>6日目</t>
    <rPh sb="1" eb="2">
      <t>ニチ</t>
    </rPh>
    <rPh sb="2" eb="3">
      <t>メ</t>
    </rPh>
    <phoneticPr fontId="2"/>
  </si>
  <si>
    <t>7日目</t>
    <rPh sb="1" eb="2">
      <t>ニチ</t>
    </rPh>
    <rPh sb="2" eb="3">
      <t>メ</t>
    </rPh>
    <phoneticPr fontId="2"/>
  </si>
  <si>
    <t>8日目</t>
    <rPh sb="1" eb="2">
      <t>ニチ</t>
    </rPh>
    <rPh sb="2" eb="3">
      <t>メ</t>
    </rPh>
    <phoneticPr fontId="2"/>
  </si>
  <si>
    <t>9日目</t>
    <rPh sb="1" eb="2">
      <t>ニチ</t>
    </rPh>
    <rPh sb="2" eb="3">
      <t>メ</t>
    </rPh>
    <phoneticPr fontId="2"/>
  </si>
  <si>
    <t>10日目</t>
    <rPh sb="2" eb="3">
      <t>ニチ</t>
    </rPh>
    <rPh sb="3" eb="4">
      <t>メ</t>
    </rPh>
    <phoneticPr fontId="2"/>
  </si>
  <si>
    <t>11日目</t>
    <rPh sb="2" eb="3">
      <t>ニチ</t>
    </rPh>
    <rPh sb="3" eb="4">
      <t>メ</t>
    </rPh>
    <phoneticPr fontId="2"/>
  </si>
  <si>
    <r>
      <rPr>
        <b/>
        <sz val="14"/>
        <color theme="1"/>
        <rFont val="HGP創英角ﾎﾟｯﾌﾟ体"/>
        <family val="3"/>
        <charset val="128"/>
      </rPr>
      <t>True Japan Tou</t>
    </r>
    <r>
      <rPr>
        <sz val="14"/>
        <color theme="1"/>
        <rFont val="HGP創英角ﾎﾟｯﾌﾟ体"/>
        <family val="3"/>
        <charset val="128"/>
      </rPr>
      <t xml:space="preserve">r                          </t>
    </r>
    <r>
      <rPr>
        <sz val="14"/>
        <color theme="1"/>
        <rFont val="ＭＳ Ｐゴシック"/>
        <family val="2"/>
        <charset val="128"/>
        <scheme val="minor"/>
      </rPr>
      <t xml:space="preserve">  Discover Japanese Nature , Beauty　&amp; Spirit</t>
    </r>
    <phoneticPr fontId="2"/>
  </si>
  <si>
    <t>Kanazawa/Tokyo</t>
    <phoneticPr fontId="2"/>
  </si>
  <si>
    <t>手取り</t>
    <rPh sb="0" eb="2">
      <t>テド</t>
    </rPh>
    <phoneticPr fontId="2"/>
  </si>
  <si>
    <t>※東京・富士山は、関東。奈良・高野山・倉敷・広島は、関西地区のガイド。高山、白川郷、金沢は、関東・関西・中京のガイドとする。</t>
    <rPh sb="1" eb="3">
      <t>トウキョウ</t>
    </rPh>
    <rPh sb="4" eb="7">
      <t>フジサン</t>
    </rPh>
    <rPh sb="9" eb="11">
      <t>カントウ</t>
    </rPh>
    <rPh sb="12" eb="14">
      <t>ナラ</t>
    </rPh>
    <rPh sb="15" eb="18">
      <t>コウヤサン</t>
    </rPh>
    <rPh sb="19" eb="21">
      <t>クラシキ</t>
    </rPh>
    <rPh sb="22" eb="24">
      <t>ヒロシマ</t>
    </rPh>
    <rPh sb="26" eb="28">
      <t>カンサイ</t>
    </rPh>
    <rPh sb="28" eb="30">
      <t>チク</t>
    </rPh>
    <rPh sb="35" eb="37">
      <t>タカヤマ</t>
    </rPh>
    <rPh sb="38" eb="41">
      <t>シラカワゴウ</t>
    </rPh>
    <rPh sb="42" eb="44">
      <t>カナザワ</t>
    </rPh>
    <rPh sb="46" eb="48">
      <t>カントウ</t>
    </rPh>
    <rPh sb="49" eb="51">
      <t>カンサイ</t>
    </rPh>
    <rPh sb="52" eb="54">
      <t>チュウキョウ</t>
    </rPh>
    <phoneticPr fontId="2"/>
  </si>
  <si>
    <t>税込原価</t>
    <rPh sb="0" eb="2">
      <t>ゼイコミ</t>
    </rPh>
    <rPh sb="2" eb="4">
      <t>ゲンカ</t>
    </rPh>
    <phoneticPr fontId="2"/>
  </si>
  <si>
    <t>消費税8%</t>
    <rPh sb="0" eb="3">
      <t>ショウヒゼイ</t>
    </rPh>
    <phoneticPr fontId="2"/>
  </si>
  <si>
    <t>経費×1.1（雑費10%）</t>
    <rPh sb="0" eb="2">
      <t>ケイヒ</t>
    </rPh>
    <rPh sb="7" eb="9">
      <t>ザッピ</t>
    </rPh>
    <phoneticPr fontId="2"/>
  </si>
  <si>
    <t>税込原価（8%）</t>
    <rPh sb="0" eb="2">
      <t>ゼイコミ</t>
    </rPh>
    <rPh sb="2" eb="4">
      <t>ゲンカ</t>
    </rPh>
    <phoneticPr fontId="2"/>
  </si>
  <si>
    <t>利益(売上高-原価)</t>
    <rPh sb="0" eb="2">
      <t>リエキ</t>
    </rPh>
    <rPh sb="3" eb="5">
      <t>ウリアゲ</t>
    </rPh>
    <rPh sb="5" eb="6">
      <t>ダカ</t>
    </rPh>
    <rPh sb="7" eb="9">
      <t>ゲンカ</t>
    </rPh>
    <phoneticPr fontId="2"/>
  </si>
  <si>
    <t>原価(謝金・交通費・入館料等の積算原価に消費税8%、事務費10%を加算したもの)</t>
    <rPh sb="0" eb="2">
      <t>ゲンカ</t>
    </rPh>
    <rPh sb="3" eb="5">
      <t>シャキン</t>
    </rPh>
    <rPh sb="6" eb="9">
      <t>コウツウヒ</t>
    </rPh>
    <rPh sb="10" eb="13">
      <t>ニュウカンリョウ</t>
    </rPh>
    <rPh sb="13" eb="14">
      <t>トウ</t>
    </rPh>
    <rPh sb="15" eb="17">
      <t>セキサン</t>
    </rPh>
    <rPh sb="17" eb="19">
      <t>ゲンカ</t>
    </rPh>
    <rPh sb="20" eb="23">
      <t>ショウヒゼイ</t>
    </rPh>
    <rPh sb="26" eb="28">
      <t>ジム</t>
    </rPh>
    <rPh sb="28" eb="29">
      <t>ヒ</t>
    </rPh>
    <rPh sb="33" eb="35">
      <t>カサン</t>
    </rPh>
    <phoneticPr fontId="2"/>
  </si>
  <si>
    <r>
      <rPr>
        <b/>
        <sz val="14"/>
        <color theme="1"/>
        <rFont val="HGP創英角ﾎﾟｯﾌﾟ体"/>
        <family val="3"/>
        <charset val="128"/>
      </rPr>
      <t>True Japan Tou</t>
    </r>
    <r>
      <rPr>
        <sz val="14"/>
        <color theme="1"/>
        <rFont val="HGP創英角ﾎﾟｯﾌﾟ体"/>
        <family val="3"/>
        <charset val="128"/>
      </rPr>
      <t xml:space="preserve">r 試算                         </t>
    </r>
    <r>
      <rPr>
        <sz val="14"/>
        <color theme="1"/>
        <rFont val="ＭＳ Ｐゴシック"/>
        <family val="2"/>
        <charset val="128"/>
        <scheme val="minor"/>
      </rPr>
      <t xml:space="preserve">  Discover Japanese Nature , Beauty　&amp; Spirit</t>
    </r>
    <rPh sb="16" eb="18">
      <t>シサン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</si>
</sst>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h:mm;@"/>
    <numFmt numFmtId="177" formatCode="#,##0_);[Red]\(#,##0\)"/>
    <numFmt numFmtId="178" formatCode="0.0%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ＦＡ 丸ゴシックＭ"/>
      <family val="3"/>
      <charset val="128"/>
    </font>
    <font>
      <sz val="11"/>
      <color theme="1"/>
      <name val="ＦＡ 丸ゴシックＭ"/>
      <family val="3"/>
      <charset val="128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HGP創英角ﾎﾟｯﾌﾟ体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38" fontId="0" fillId="0" borderId="1" xfId="1" applyFont="1" applyBorder="1">
      <alignment vertical="center"/>
    </xf>
    <xf numFmtId="20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1" applyFont="1" applyBorder="1" applyAlignment="1">
      <alignment vertical="center" wrapText="1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0" fillId="0" borderId="1" xfId="1" applyNumberFormat="1" applyFont="1" applyBorder="1">
      <alignment vertical="center"/>
    </xf>
    <xf numFmtId="38" fontId="0" fillId="0" borderId="1" xfId="0" applyNumberFormat="1" applyBorder="1">
      <alignment vertical="center"/>
    </xf>
    <xf numFmtId="38" fontId="0" fillId="0" borderId="0" xfId="1" applyFont="1" applyBorder="1">
      <alignment vertical="center"/>
    </xf>
    <xf numFmtId="0" fontId="7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Fill="1" applyBorder="1">
      <alignment vertical="center"/>
    </xf>
    <xf numFmtId="0" fontId="0" fillId="0" borderId="7" xfId="0" applyBorder="1">
      <alignment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vertical="center" wrapText="1"/>
    </xf>
    <xf numFmtId="38" fontId="0" fillId="0" borderId="9" xfId="1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0" fillId="0" borderId="14" xfId="1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38" fontId="0" fillId="0" borderId="9" xfId="1" applyFont="1" applyBorder="1" applyAlignment="1">
      <alignment vertical="center" wrapText="1"/>
    </xf>
    <xf numFmtId="38" fontId="0" fillId="0" borderId="12" xfId="1" applyFont="1" applyBorder="1">
      <alignment vertical="center"/>
    </xf>
    <xf numFmtId="0" fontId="0" fillId="0" borderId="19" xfId="0" applyBorder="1">
      <alignment vertical="center"/>
    </xf>
    <xf numFmtId="38" fontId="0" fillId="0" borderId="20" xfId="1" applyFont="1" applyBorder="1">
      <alignment vertical="center"/>
    </xf>
    <xf numFmtId="38" fontId="0" fillId="0" borderId="14" xfId="1" applyFont="1" applyBorder="1" applyAlignment="1">
      <alignment vertical="center" wrapText="1"/>
    </xf>
    <xf numFmtId="38" fontId="0" fillId="0" borderId="17" xfId="1" applyFont="1" applyBorder="1">
      <alignment vertical="center"/>
    </xf>
    <xf numFmtId="176" fontId="0" fillId="0" borderId="9" xfId="0" applyNumberFormat="1" applyBorder="1" applyAlignment="1">
      <alignment vertical="center" wrapText="1"/>
    </xf>
    <xf numFmtId="38" fontId="0" fillId="0" borderId="12" xfId="1" applyFont="1" applyFill="1" applyBorder="1">
      <alignment vertical="center"/>
    </xf>
    <xf numFmtId="176" fontId="0" fillId="0" borderId="14" xfId="0" applyNumberFormat="1" applyBorder="1" applyAlignment="1">
      <alignment vertical="center" wrapText="1"/>
    </xf>
    <xf numFmtId="38" fontId="0" fillId="0" borderId="17" xfId="1" applyFont="1" applyFill="1" applyBorder="1">
      <alignment vertical="center"/>
    </xf>
    <xf numFmtId="38" fontId="0" fillId="0" borderId="20" xfId="1" applyFont="1" applyFill="1" applyBorder="1">
      <alignment vertical="center"/>
    </xf>
    <xf numFmtId="0" fontId="0" fillId="0" borderId="21" xfId="0" applyBorder="1">
      <alignment vertical="center"/>
    </xf>
    <xf numFmtId="20" fontId="0" fillId="0" borderId="14" xfId="0" applyNumberFormat="1" applyBorder="1">
      <alignment vertical="center"/>
    </xf>
    <xf numFmtId="20" fontId="0" fillId="0" borderId="9" xfId="0" applyNumberFormat="1" applyBorder="1">
      <alignment vertical="center"/>
    </xf>
    <xf numFmtId="0" fontId="5" fillId="0" borderId="14" xfId="0" applyFont="1" applyBorder="1" applyAlignment="1">
      <alignment vertical="center" wrapText="1"/>
    </xf>
    <xf numFmtId="20" fontId="6" fillId="0" borderId="14" xfId="0" applyNumberFormat="1" applyFont="1" applyBorder="1">
      <alignment vertical="center"/>
    </xf>
    <xf numFmtId="38" fontId="6" fillId="0" borderId="14" xfId="1" applyFont="1" applyBorder="1">
      <alignment vertical="center"/>
    </xf>
    <xf numFmtId="0" fontId="0" fillId="0" borderId="2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0" fillId="0" borderId="24" xfId="1" applyFont="1" applyFill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38" fontId="0" fillId="0" borderId="26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9" fontId="0" fillId="0" borderId="1" xfId="0" applyNumberFormat="1" applyBorder="1">
      <alignment vertical="center"/>
    </xf>
    <xf numFmtId="38" fontId="0" fillId="2" borderId="1" xfId="1" applyFont="1" applyFill="1" applyBorder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9" fontId="0" fillId="0" borderId="0" xfId="0" applyNumberFormat="1" applyBorder="1">
      <alignment vertical="center"/>
    </xf>
    <xf numFmtId="38" fontId="0" fillId="3" borderId="0" xfId="1" applyFont="1" applyFill="1" applyBorder="1">
      <alignment vertical="center"/>
    </xf>
    <xf numFmtId="38" fontId="0" fillId="3" borderId="1" xfId="1" applyFont="1" applyFill="1" applyBorder="1">
      <alignment vertical="center"/>
    </xf>
    <xf numFmtId="0" fontId="0" fillId="3" borderId="0" xfId="0" applyFill="1">
      <alignment vertical="center"/>
    </xf>
    <xf numFmtId="0" fontId="0" fillId="0" borderId="31" xfId="0" applyFill="1" applyBorder="1">
      <alignment vertical="center"/>
    </xf>
    <xf numFmtId="178" fontId="0" fillId="0" borderId="1" xfId="2" applyNumberFormat="1" applyFont="1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38" fontId="12" fillId="0" borderId="1" xfId="1" applyFont="1" applyBorder="1">
      <alignment vertical="center"/>
    </xf>
    <xf numFmtId="38" fontId="12" fillId="0" borderId="2" xfId="1" applyFont="1" applyBorder="1">
      <alignment vertical="center"/>
    </xf>
    <xf numFmtId="38" fontId="12" fillId="0" borderId="6" xfId="1" applyFont="1" applyBorder="1">
      <alignment vertical="center"/>
    </xf>
    <xf numFmtId="38" fontId="12" fillId="0" borderId="3" xfId="1" applyFont="1" applyBorder="1">
      <alignment vertical="center"/>
    </xf>
    <xf numFmtId="38" fontId="11" fillId="0" borderId="1" xfId="1" applyFont="1" applyBorder="1">
      <alignment vertical="center"/>
    </xf>
    <xf numFmtId="38" fontId="13" fillId="0" borderId="1" xfId="1" applyFont="1" applyBorder="1">
      <alignment vertical="center"/>
    </xf>
    <xf numFmtId="38" fontId="13" fillId="0" borderId="2" xfId="1" applyFont="1" applyBorder="1">
      <alignment vertical="center"/>
    </xf>
    <xf numFmtId="38" fontId="13" fillId="0" borderId="6" xfId="1" applyFont="1" applyBorder="1">
      <alignment vertical="center"/>
    </xf>
    <xf numFmtId="38" fontId="13" fillId="0" borderId="3" xfId="1" applyFont="1" applyBorder="1">
      <alignment vertical="center"/>
    </xf>
    <xf numFmtId="178" fontId="13" fillId="0" borderId="1" xfId="2" applyNumberFormat="1" applyFont="1" applyBorder="1">
      <alignment vertical="center"/>
    </xf>
    <xf numFmtId="178" fontId="13" fillId="0" borderId="2" xfId="2" applyNumberFormat="1" applyFont="1" applyBorder="1">
      <alignment vertical="center"/>
    </xf>
    <xf numFmtId="178" fontId="13" fillId="0" borderId="3" xfId="2" applyNumberFormat="1" applyFont="1" applyBorder="1">
      <alignment vertical="center"/>
    </xf>
    <xf numFmtId="178" fontId="13" fillId="0" borderId="6" xfId="2" applyNumberFormat="1" applyFont="1" applyBorder="1">
      <alignment vertical="center"/>
    </xf>
    <xf numFmtId="38" fontId="13" fillId="0" borderId="0" xfId="1" applyFont="1" applyBorder="1">
      <alignment vertical="center"/>
    </xf>
    <xf numFmtId="38" fontId="13" fillId="0" borderId="1" xfId="1" applyFont="1" applyFill="1" applyBorder="1">
      <alignment vertical="center"/>
    </xf>
    <xf numFmtId="38" fontId="8" fillId="0" borderId="1" xfId="1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8" fontId="0" fillId="0" borderId="0" xfId="0" applyNumberFormat="1">
      <alignment vertical="center"/>
    </xf>
    <xf numFmtId="178" fontId="8" fillId="0" borderId="1" xfId="1" applyNumberFormat="1" applyFont="1" applyBorder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tabSelected="1" topLeftCell="A2" workbookViewId="0">
      <selection activeCell="S18" sqref="S18"/>
    </sheetView>
  </sheetViews>
  <sheetFormatPr defaultRowHeight="13.5"/>
  <cols>
    <col min="1" max="1" width="5.625" customWidth="1"/>
    <col min="2" max="2" width="14.625" customWidth="1"/>
    <col min="3" max="3" width="10" customWidth="1"/>
    <col min="4" max="4" width="10.875" customWidth="1"/>
    <col min="5" max="6" width="11.875" customWidth="1"/>
    <col min="7" max="7" width="11.75" customWidth="1"/>
    <col min="8" max="8" width="10.875" customWidth="1"/>
    <col min="9" max="9" width="10.5" customWidth="1"/>
    <col min="10" max="10" width="10.375" customWidth="1"/>
    <col min="11" max="11" width="12.375" customWidth="1"/>
    <col min="12" max="13" width="10.125" customWidth="1"/>
  </cols>
  <sheetData>
    <row r="1" spans="2:14" ht="17.25">
      <c r="B1" s="117" t="s">
        <v>199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14" ht="17.25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2:14">
      <c r="B3" s="2" t="s">
        <v>177</v>
      </c>
      <c r="C3" s="114" t="s">
        <v>178</v>
      </c>
      <c r="D3" s="114" t="s">
        <v>179</v>
      </c>
      <c r="E3" s="114" t="s">
        <v>180</v>
      </c>
      <c r="F3" s="114" t="s">
        <v>181</v>
      </c>
      <c r="G3" s="114" t="s">
        <v>182</v>
      </c>
      <c r="H3" s="114" t="s">
        <v>183</v>
      </c>
      <c r="I3" s="114" t="s">
        <v>184</v>
      </c>
      <c r="J3" s="114" t="s">
        <v>185</v>
      </c>
      <c r="K3" s="114" t="s">
        <v>186</v>
      </c>
      <c r="L3" s="114" t="s">
        <v>187</v>
      </c>
      <c r="M3" s="114" t="s">
        <v>188</v>
      </c>
    </row>
    <row r="4" spans="2:14" ht="27">
      <c r="B4" s="114" t="s">
        <v>156</v>
      </c>
      <c r="C4" s="2" t="s">
        <v>157</v>
      </c>
      <c r="D4" s="3" t="s">
        <v>105</v>
      </c>
      <c r="E4" s="2" t="s">
        <v>157</v>
      </c>
      <c r="F4" s="2" t="s">
        <v>159</v>
      </c>
      <c r="G4" s="2" t="s">
        <v>160</v>
      </c>
      <c r="H4" s="2" t="s">
        <v>161</v>
      </c>
      <c r="I4" s="2" t="s">
        <v>162</v>
      </c>
      <c r="J4" s="2" t="s">
        <v>163</v>
      </c>
      <c r="K4" s="2"/>
      <c r="L4" s="2"/>
      <c r="M4" s="2"/>
    </row>
    <row r="5" spans="2:14" ht="27">
      <c r="B5" s="114" t="s">
        <v>166</v>
      </c>
      <c r="C5" s="2" t="s">
        <v>157</v>
      </c>
      <c r="D5" s="3" t="s">
        <v>105</v>
      </c>
      <c r="E5" s="2" t="s">
        <v>157</v>
      </c>
      <c r="F5" s="2" t="s">
        <v>159</v>
      </c>
      <c r="G5" s="2" t="s">
        <v>160</v>
      </c>
      <c r="H5" s="2" t="s">
        <v>161</v>
      </c>
      <c r="I5" s="2" t="s">
        <v>114</v>
      </c>
      <c r="J5" s="2" t="s">
        <v>163</v>
      </c>
      <c r="K5" s="2" t="s">
        <v>163</v>
      </c>
      <c r="L5" s="2"/>
      <c r="M5" s="2"/>
    </row>
    <row r="6" spans="2:14" ht="27">
      <c r="B6" s="114" t="s">
        <v>169</v>
      </c>
      <c r="C6" s="2" t="s">
        <v>157</v>
      </c>
      <c r="D6" s="3" t="s">
        <v>105</v>
      </c>
      <c r="E6" s="2" t="s">
        <v>157</v>
      </c>
      <c r="F6" s="2" t="s">
        <v>170</v>
      </c>
      <c r="G6" s="2" t="s">
        <v>171</v>
      </c>
      <c r="H6" s="2" t="s">
        <v>172</v>
      </c>
      <c r="I6" s="2" t="s">
        <v>160</v>
      </c>
      <c r="J6" s="2" t="s">
        <v>160</v>
      </c>
      <c r="K6" s="2" t="s">
        <v>161</v>
      </c>
      <c r="L6" s="2" t="s">
        <v>173</v>
      </c>
      <c r="M6" s="2" t="s">
        <v>163</v>
      </c>
    </row>
    <row r="7" spans="2:14">
      <c r="B7" s="119" t="s">
        <v>192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2:14">
      <c r="M8" s="13"/>
      <c r="N8" s="13"/>
    </row>
    <row r="9" spans="2:14" ht="17.100000000000001" customHeight="1">
      <c r="B9" t="s">
        <v>63</v>
      </c>
      <c r="M9" s="13"/>
      <c r="N9" s="13"/>
    </row>
    <row r="10" spans="2:14" ht="17.100000000000001" customHeight="1">
      <c r="B10" s="108" t="s">
        <v>130</v>
      </c>
      <c r="C10" s="108">
        <v>1</v>
      </c>
      <c r="D10" s="108">
        <v>2</v>
      </c>
      <c r="E10" s="108">
        <v>3</v>
      </c>
      <c r="F10" s="108">
        <v>4</v>
      </c>
      <c r="G10" s="108">
        <v>5</v>
      </c>
      <c r="H10" s="108">
        <v>6</v>
      </c>
      <c r="I10" s="108">
        <v>7</v>
      </c>
      <c r="J10" s="108">
        <v>8</v>
      </c>
      <c r="K10" s="108">
        <v>9</v>
      </c>
      <c r="L10" s="108">
        <v>10</v>
      </c>
      <c r="M10" s="13"/>
      <c r="N10" s="13"/>
    </row>
    <row r="11" spans="2:14" ht="17.100000000000001" customHeight="1">
      <c r="B11" s="108" t="s">
        <v>156</v>
      </c>
      <c r="C11" s="104">
        <v>450000</v>
      </c>
      <c r="D11" s="104">
        <v>300000</v>
      </c>
      <c r="E11" s="104">
        <v>250000</v>
      </c>
      <c r="F11" s="104">
        <v>220000</v>
      </c>
      <c r="G11" s="104">
        <v>200000</v>
      </c>
      <c r="H11" s="104">
        <v>190000</v>
      </c>
      <c r="I11" s="104">
        <v>180000</v>
      </c>
      <c r="J11" s="104">
        <v>170000</v>
      </c>
      <c r="K11" s="104">
        <v>170000</v>
      </c>
      <c r="L11" s="104">
        <v>170000</v>
      </c>
      <c r="M11" s="20"/>
      <c r="N11" s="13"/>
    </row>
    <row r="12" spans="2:14" ht="17.100000000000001" customHeight="1">
      <c r="B12" s="108" t="s">
        <v>166</v>
      </c>
      <c r="C12" s="104">
        <v>490000</v>
      </c>
      <c r="D12" s="104">
        <v>330000</v>
      </c>
      <c r="E12" s="104">
        <v>280000</v>
      </c>
      <c r="F12" s="104">
        <v>250000</v>
      </c>
      <c r="G12" s="104">
        <v>225000</v>
      </c>
      <c r="H12" s="104">
        <v>215000</v>
      </c>
      <c r="I12" s="104">
        <v>205000</v>
      </c>
      <c r="J12" s="104">
        <v>195000</v>
      </c>
      <c r="K12" s="104">
        <v>195000</v>
      </c>
      <c r="L12" s="104">
        <v>195000</v>
      </c>
      <c r="M12" s="20"/>
      <c r="N12" s="13"/>
    </row>
    <row r="13" spans="2:14" ht="17.100000000000001" customHeight="1">
      <c r="B13" s="108" t="s">
        <v>169</v>
      </c>
      <c r="C13" s="94">
        <v>780000</v>
      </c>
      <c r="D13" s="94">
        <v>500000</v>
      </c>
      <c r="E13" s="94">
        <v>410000</v>
      </c>
      <c r="F13" s="94">
        <v>360000</v>
      </c>
      <c r="G13" s="94">
        <v>320000</v>
      </c>
      <c r="H13" s="94">
        <v>300000</v>
      </c>
      <c r="I13" s="94">
        <v>285000</v>
      </c>
      <c r="J13" s="94">
        <v>270000</v>
      </c>
      <c r="K13" s="94">
        <v>270000</v>
      </c>
      <c r="L13" s="94">
        <v>270000</v>
      </c>
      <c r="M13" s="102"/>
      <c r="N13" s="13"/>
    </row>
    <row r="14" spans="2:14" ht="12" customHeight="1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3"/>
      <c r="N14" s="13"/>
    </row>
    <row r="15" spans="2:14" ht="17.100000000000001" customHeight="1">
      <c r="B15" s="105" t="s">
        <v>140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3"/>
      <c r="N15" s="13"/>
    </row>
    <row r="16" spans="2:14" ht="17.100000000000001" customHeight="1">
      <c r="B16" s="108" t="s">
        <v>130</v>
      </c>
      <c r="C16" s="108">
        <v>1</v>
      </c>
      <c r="D16" s="108">
        <v>2</v>
      </c>
      <c r="E16" s="108">
        <v>3</v>
      </c>
      <c r="F16" s="108">
        <v>4</v>
      </c>
      <c r="G16" s="108">
        <v>5</v>
      </c>
      <c r="H16" s="108">
        <v>6</v>
      </c>
      <c r="I16" s="109">
        <v>7</v>
      </c>
      <c r="J16" s="109">
        <v>8</v>
      </c>
      <c r="K16" s="109">
        <v>9</v>
      </c>
      <c r="L16" s="109">
        <v>10</v>
      </c>
      <c r="M16" s="13"/>
      <c r="N16" s="13"/>
    </row>
    <row r="17" spans="2:14" ht="17.100000000000001" customHeight="1">
      <c r="B17" s="108" t="s">
        <v>156</v>
      </c>
      <c r="C17" s="104">
        <f>C10*C11</f>
        <v>450000</v>
      </c>
      <c r="D17" s="104">
        <f t="shared" ref="D17:L17" si="0">D10*D11</f>
        <v>600000</v>
      </c>
      <c r="E17" s="104">
        <f t="shared" si="0"/>
        <v>750000</v>
      </c>
      <c r="F17" s="104">
        <f t="shared" si="0"/>
        <v>880000</v>
      </c>
      <c r="G17" s="104">
        <f t="shared" si="0"/>
        <v>1000000</v>
      </c>
      <c r="H17" s="104">
        <f t="shared" si="0"/>
        <v>1140000</v>
      </c>
      <c r="I17" s="104">
        <f t="shared" si="0"/>
        <v>1260000</v>
      </c>
      <c r="J17" s="104">
        <f t="shared" si="0"/>
        <v>1360000</v>
      </c>
      <c r="K17" s="104">
        <f t="shared" si="0"/>
        <v>1530000</v>
      </c>
      <c r="L17" s="104">
        <f t="shared" si="0"/>
        <v>1700000</v>
      </c>
      <c r="M17" s="13"/>
      <c r="N17" s="13"/>
    </row>
    <row r="18" spans="2:14" ht="17.100000000000001" customHeight="1">
      <c r="B18" s="108" t="s">
        <v>166</v>
      </c>
      <c r="C18" s="104">
        <f t="shared" ref="C18:L18" si="1">C10*C12</f>
        <v>490000</v>
      </c>
      <c r="D18" s="104">
        <f t="shared" si="1"/>
        <v>660000</v>
      </c>
      <c r="E18" s="104">
        <f t="shared" si="1"/>
        <v>840000</v>
      </c>
      <c r="F18" s="104">
        <f t="shared" si="1"/>
        <v>1000000</v>
      </c>
      <c r="G18" s="104">
        <f t="shared" si="1"/>
        <v>1125000</v>
      </c>
      <c r="H18" s="104">
        <f t="shared" si="1"/>
        <v>1290000</v>
      </c>
      <c r="I18" s="104">
        <f t="shared" si="1"/>
        <v>1435000</v>
      </c>
      <c r="J18" s="104">
        <f t="shared" si="1"/>
        <v>1560000</v>
      </c>
      <c r="K18" s="104">
        <f t="shared" si="1"/>
        <v>1755000</v>
      </c>
      <c r="L18" s="104">
        <f t="shared" si="1"/>
        <v>1950000</v>
      </c>
      <c r="M18" s="13"/>
      <c r="N18" s="13"/>
    </row>
    <row r="19" spans="2:14" ht="17.100000000000001" customHeight="1">
      <c r="B19" s="108" t="s">
        <v>169</v>
      </c>
      <c r="C19" s="94">
        <f>C13*C10</f>
        <v>780000</v>
      </c>
      <c r="D19" s="94">
        <f t="shared" ref="D19:L19" si="2">D13*D10</f>
        <v>1000000</v>
      </c>
      <c r="E19" s="94">
        <f t="shared" si="2"/>
        <v>1230000</v>
      </c>
      <c r="F19" s="94">
        <f t="shared" si="2"/>
        <v>1440000</v>
      </c>
      <c r="G19" s="94">
        <f t="shared" si="2"/>
        <v>1600000</v>
      </c>
      <c r="H19" s="94">
        <f t="shared" si="2"/>
        <v>1800000</v>
      </c>
      <c r="I19" s="94">
        <f t="shared" si="2"/>
        <v>1995000</v>
      </c>
      <c r="J19" s="94">
        <f t="shared" si="2"/>
        <v>2160000</v>
      </c>
      <c r="K19" s="94">
        <f t="shared" si="2"/>
        <v>2430000</v>
      </c>
      <c r="L19" s="94">
        <f t="shared" si="2"/>
        <v>2700000</v>
      </c>
      <c r="M19" s="13"/>
      <c r="N19" s="13"/>
    </row>
    <row r="20" spans="2:14" ht="10.5" customHeight="1">
      <c r="B20" s="106"/>
      <c r="C20" s="102"/>
      <c r="D20" s="102"/>
      <c r="E20" s="102"/>
      <c r="F20" s="102"/>
      <c r="G20" s="102"/>
      <c r="H20" s="102"/>
      <c r="I20" s="102"/>
      <c r="J20" s="102"/>
      <c r="K20" s="22"/>
      <c r="L20" s="22"/>
      <c r="M20" s="13"/>
      <c r="N20" s="13"/>
    </row>
    <row r="21" spans="2:14" ht="17.100000000000001" customHeight="1">
      <c r="B21" s="121" t="s">
        <v>198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3"/>
      <c r="N21" s="13"/>
    </row>
    <row r="22" spans="2:14" ht="17.100000000000001" customHeight="1">
      <c r="B22" s="108" t="s">
        <v>130</v>
      </c>
      <c r="C22" s="109">
        <v>1</v>
      </c>
      <c r="D22" s="109">
        <v>2</v>
      </c>
      <c r="E22" s="109">
        <v>3</v>
      </c>
      <c r="F22" s="109">
        <v>4</v>
      </c>
      <c r="G22" s="109">
        <v>5</v>
      </c>
      <c r="H22" s="109">
        <v>6</v>
      </c>
      <c r="I22" s="109">
        <v>7</v>
      </c>
      <c r="J22" s="109">
        <v>8</v>
      </c>
      <c r="K22" s="109">
        <v>9</v>
      </c>
      <c r="L22" s="109">
        <v>10</v>
      </c>
      <c r="M22" s="13"/>
      <c r="N22" s="13"/>
    </row>
    <row r="23" spans="2:14" ht="17.100000000000001" customHeight="1">
      <c r="B23" s="108" t="s">
        <v>156</v>
      </c>
      <c r="C23" s="104">
        <v>368398.80000000005</v>
      </c>
      <c r="D23" s="104">
        <v>494920.8000000001</v>
      </c>
      <c r="E23" s="104">
        <v>621442.80000000016</v>
      </c>
      <c r="F23" s="104">
        <v>747964.8</v>
      </c>
      <c r="G23" s="104">
        <v>874486.80000000016</v>
      </c>
      <c r="H23" s="104">
        <v>1001008.8000000002</v>
      </c>
      <c r="I23" s="104">
        <v>1127530.8000000003</v>
      </c>
      <c r="J23" s="104">
        <v>1254052.8</v>
      </c>
      <c r="K23" s="104">
        <v>1380574.8</v>
      </c>
      <c r="L23" s="104">
        <v>1507096.8</v>
      </c>
      <c r="M23" s="13"/>
      <c r="N23" s="13"/>
    </row>
    <row r="24" spans="2:14" ht="17.100000000000001" customHeight="1">
      <c r="B24" s="108" t="s">
        <v>166</v>
      </c>
      <c r="C24" s="5">
        <v>398752.20000000007</v>
      </c>
      <c r="D24" s="5">
        <v>546420.60000000009</v>
      </c>
      <c r="E24" s="5">
        <v>694089</v>
      </c>
      <c r="F24" s="5">
        <v>841757.40000000014</v>
      </c>
      <c r="G24" s="5">
        <v>989425.80000000016</v>
      </c>
      <c r="H24" s="5">
        <v>1137094.2000000002</v>
      </c>
      <c r="I24" s="5">
        <v>1284762.6000000001</v>
      </c>
      <c r="J24" s="5">
        <v>1432431</v>
      </c>
      <c r="K24" s="5">
        <v>1580099.4000000004</v>
      </c>
      <c r="L24" s="5">
        <v>1727767.8000000003</v>
      </c>
    </row>
    <row r="25" spans="2:14" ht="17.100000000000001" customHeight="1">
      <c r="B25" s="108" t="s">
        <v>169</v>
      </c>
      <c r="C25" s="104">
        <v>641068.56000000006</v>
      </c>
      <c r="D25" s="104">
        <v>830198.16000000015</v>
      </c>
      <c r="E25" s="104">
        <v>1019327.7600000002</v>
      </c>
      <c r="F25" s="104">
        <v>1208457.3600000001</v>
      </c>
      <c r="G25" s="104">
        <v>1397586.9600000002</v>
      </c>
      <c r="H25" s="104">
        <v>1586716.5600000003</v>
      </c>
      <c r="I25" s="104">
        <v>1775846.1600000004</v>
      </c>
      <c r="J25" s="104">
        <v>1964975.7600000005</v>
      </c>
      <c r="K25" s="104">
        <v>2154105.3600000003</v>
      </c>
      <c r="L25" s="104">
        <v>2343234.96</v>
      </c>
    </row>
    <row r="26" spans="2:14" ht="9" customHeight="1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2:14" ht="17.100000000000001" customHeight="1">
      <c r="B27" s="120" t="s">
        <v>197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</row>
    <row r="28" spans="2:14" ht="17.100000000000001" customHeight="1">
      <c r="B28" s="108" t="s">
        <v>130</v>
      </c>
      <c r="C28" s="109">
        <v>1</v>
      </c>
      <c r="D28" s="109">
        <v>2</v>
      </c>
      <c r="E28" s="109">
        <v>3</v>
      </c>
      <c r="F28" s="109">
        <v>4</v>
      </c>
      <c r="G28" s="109">
        <v>5</v>
      </c>
      <c r="H28" s="109">
        <v>6</v>
      </c>
      <c r="I28" s="109">
        <v>7</v>
      </c>
      <c r="J28" s="109">
        <v>8</v>
      </c>
      <c r="K28" s="109">
        <v>9</v>
      </c>
      <c r="L28" s="109">
        <v>10</v>
      </c>
    </row>
    <row r="29" spans="2:14" ht="17.100000000000001" customHeight="1">
      <c r="B29" s="108" t="s">
        <v>155</v>
      </c>
      <c r="C29" s="104">
        <f>C17-C23</f>
        <v>81601.199999999953</v>
      </c>
      <c r="D29" s="104">
        <f t="shared" ref="D29:L31" si="3">D17-D23</f>
        <v>105079.1999999999</v>
      </c>
      <c r="E29" s="104">
        <f t="shared" si="3"/>
        <v>128557.19999999984</v>
      </c>
      <c r="F29" s="104">
        <f t="shared" si="3"/>
        <v>132035.19999999995</v>
      </c>
      <c r="G29" s="104">
        <f t="shared" si="3"/>
        <v>125513.19999999984</v>
      </c>
      <c r="H29" s="104">
        <f t="shared" si="3"/>
        <v>138991.19999999984</v>
      </c>
      <c r="I29" s="104">
        <f t="shared" si="3"/>
        <v>132469.19999999972</v>
      </c>
      <c r="J29" s="104">
        <f t="shared" si="3"/>
        <v>105947.19999999995</v>
      </c>
      <c r="K29" s="104">
        <f t="shared" si="3"/>
        <v>149425.19999999995</v>
      </c>
      <c r="L29" s="104">
        <f t="shared" si="3"/>
        <v>192903.19999999995</v>
      </c>
    </row>
    <row r="30" spans="2:14" ht="17.100000000000001" customHeight="1">
      <c r="B30" s="108" t="s">
        <v>165</v>
      </c>
      <c r="C30" s="104">
        <f>C18-C24</f>
        <v>91247.79999999993</v>
      </c>
      <c r="D30" s="104">
        <f t="shared" si="3"/>
        <v>113579.39999999991</v>
      </c>
      <c r="E30" s="104">
        <f t="shared" si="3"/>
        <v>145911</v>
      </c>
      <c r="F30" s="104">
        <f t="shared" si="3"/>
        <v>158242.59999999986</v>
      </c>
      <c r="G30" s="104">
        <f t="shared" si="3"/>
        <v>135574.19999999984</v>
      </c>
      <c r="H30" s="104">
        <f t="shared" si="3"/>
        <v>152905.79999999981</v>
      </c>
      <c r="I30" s="104">
        <f t="shared" si="3"/>
        <v>150237.39999999991</v>
      </c>
      <c r="J30" s="104">
        <f t="shared" si="3"/>
        <v>127569</v>
      </c>
      <c r="K30" s="104">
        <f t="shared" si="3"/>
        <v>174900.59999999963</v>
      </c>
      <c r="L30" s="104">
        <f t="shared" si="3"/>
        <v>222232.19999999972</v>
      </c>
    </row>
    <row r="31" spans="2:14" ht="17.100000000000001" customHeight="1">
      <c r="B31" s="108" t="s">
        <v>168</v>
      </c>
      <c r="C31" s="94">
        <f>C19-C25</f>
        <v>138931.43999999994</v>
      </c>
      <c r="D31" s="94">
        <f t="shared" si="3"/>
        <v>169801.83999999985</v>
      </c>
      <c r="E31" s="94">
        <f t="shared" si="3"/>
        <v>210672.23999999976</v>
      </c>
      <c r="F31" s="94">
        <f t="shared" si="3"/>
        <v>231542.6399999999</v>
      </c>
      <c r="G31" s="94">
        <f t="shared" si="3"/>
        <v>202413.0399999998</v>
      </c>
      <c r="H31" s="94">
        <f t="shared" si="3"/>
        <v>213283.43999999971</v>
      </c>
      <c r="I31" s="94">
        <f t="shared" si="3"/>
        <v>219153.83999999962</v>
      </c>
      <c r="J31" s="94">
        <f t="shared" si="3"/>
        <v>195024.23999999953</v>
      </c>
      <c r="K31" s="94">
        <f t="shared" si="3"/>
        <v>275894.63999999966</v>
      </c>
      <c r="L31" s="94">
        <f t="shared" si="3"/>
        <v>356765.04000000004</v>
      </c>
    </row>
    <row r="33" spans="2:13" ht="14.25">
      <c r="B33" s="120" t="s">
        <v>145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</row>
    <row r="34" spans="2:13" ht="14.25">
      <c r="B34" s="108" t="s">
        <v>130</v>
      </c>
      <c r="C34" s="109">
        <v>1</v>
      </c>
      <c r="D34" s="109">
        <v>2</v>
      </c>
      <c r="E34" s="109">
        <v>3</v>
      </c>
      <c r="F34" s="109">
        <v>4</v>
      </c>
      <c r="G34" s="109">
        <v>5</v>
      </c>
      <c r="H34" s="109">
        <v>6</v>
      </c>
      <c r="I34" s="109">
        <v>7</v>
      </c>
      <c r="J34" s="109">
        <v>8</v>
      </c>
      <c r="K34" s="109">
        <v>9</v>
      </c>
      <c r="L34" s="109">
        <v>10</v>
      </c>
    </row>
    <row r="35" spans="2:13" ht="14.25">
      <c r="B35" s="108" t="s">
        <v>155</v>
      </c>
      <c r="C35" s="116">
        <f>C29/C17</f>
        <v>0.18133599999999989</v>
      </c>
      <c r="D35" s="116">
        <f t="shared" ref="D35:L35" si="4">D29/D17</f>
        <v>0.17513199999999982</v>
      </c>
      <c r="E35" s="116">
        <f t="shared" si="4"/>
        <v>0.17140959999999977</v>
      </c>
      <c r="F35" s="116">
        <f t="shared" si="4"/>
        <v>0.15003999999999995</v>
      </c>
      <c r="G35" s="116">
        <f t="shared" si="4"/>
        <v>0.12551319999999982</v>
      </c>
      <c r="H35" s="116">
        <f t="shared" si="4"/>
        <v>0.12192210526315775</v>
      </c>
      <c r="I35" s="116">
        <f t="shared" si="4"/>
        <v>0.10513428571428549</v>
      </c>
      <c r="J35" s="116">
        <f t="shared" si="4"/>
        <v>7.7902352941176436E-2</v>
      </c>
      <c r="K35" s="116">
        <f t="shared" si="4"/>
        <v>9.7663529411764677E-2</v>
      </c>
      <c r="L35" s="116">
        <f t="shared" si="4"/>
        <v>0.11347247058823527</v>
      </c>
      <c r="M35" s="115"/>
    </row>
    <row r="36" spans="2:13" ht="14.25">
      <c r="B36" s="108" t="s">
        <v>165</v>
      </c>
      <c r="C36" s="116">
        <f t="shared" ref="C36:L37" si="5">C30/C18</f>
        <v>0.18621999999999986</v>
      </c>
      <c r="D36" s="116">
        <f t="shared" si="5"/>
        <v>0.17208999999999985</v>
      </c>
      <c r="E36" s="116">
        <f t="shared" si="5"/>
        <v>0.17370357142857143</v>
      </c>
      <c r="F36" s="116">
        <f t="shared" si="5"/>
        <v>0.15824259999999987</v>
      </c>
      <c r="G36" s="116">
        <f t="shared" si="5"/>
        <v>0.12051039999999985</v>
      </c>
      <c r="H36" s="116">
        <f t="shared" si="5"/>
        <v>0.11853162790697661</v>
      </c>
      <c r="I36" s="116">
        <f t="shared" si="5"/>
        <v>0.1046950522648083</v>
      </c>
      <c r="J36" s="116">
        <f t="shared" si="5"/>
        <v>8.1775E-2</v>
      </c>
      <c r="K36" s="116">
        <f t="shared" si="5"/>
        <v>9.9658461538461321E-2</v>
      </c>
      <c r="L36" s="116">
        <f t="shared" si="5"/>
        <v>0.11396523076923062</v>
      </c>
      <c r="M36" s="115"/>
    </row>
    <row r="37" spans="2:13" ht="14.25">
      <c r="B37" s="108" t="s">
        <v>168</v>
      </c>
      <c r="C37" s="116">
        <f t="shared" si="5"/>
        <v>0.17811723076923069</v>
      </c>
      <c r="D37" s="116">
        <f t="shared" si="5"/>
        <v>0.16980183999999984</v>
      </c>
      <c r="E37" s="116">
        <f t="shared" si="5"/>
        <v>0.17127824390243881</v>
      </c>
      <c r="F37" s="116">
        <f t="shared" si="5"/>
        <v>0.16079349999999992</v>
      </c>
      <c r="G37" s="116">
        <f t="shared" si="5"/>
        <v>0.12650814999999987</v>
      </c>
      <c r="H37" s="116">
        <f t="shared" si="5"/>
        <v>0.11849079999999984</v>
      </c>
      <c r="I37" s="116">
        <f t="shared" si="5"/>
        <v>0.10985154887218027</v>
      </c>
      <c r="J37" s="116">
        <f t="shared" si="5"/>
        <v>9.0288999999999786E-2</v>
      </c>
      <c r="K37" s="116">
        <f t="shared" si="5"/>
        <v>0.11353688888888876</v>
      </c>
      <c r="L37" s="116">
        <f t="shared" si="5"/>
        <v>0.13213520000000001</v>
      </c>
      <c r="M37" s="115"/>
    </row>
  </sheetData>
  <mergeCells count="5">
    <mergeCell ref="B1:M1"/>
    <mergeCell ref="B7:M7"/>
    <mergeCell ref="B27:L27"/>
    <mergeCell ref="B33:L33"/>
    <mergeCell ref="B21:L21"/>
  </mergeCells>
  <phoneticPr fontId="2"/>
  <pageMargins left="0.23622047244094491" right="0.23622047244094491" top="0.74803149606299213" bottom="0.74803149606299213" header="0.31496062992125984" footer="0.31496062992125984"/>
  <pageSetup paperSize="9" scale="87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workbookViewId="0">
      <selection activeCell="F43" sqref="F43"/>
    </sheetView>
  </sheetViews>
  <sheetFormatPr defaultRowHeight="13.5"/>
  <cols>
    <col min="1" max="1" width="5.625" customWidth="1"/>
    <col min="2" max="2" width="14.625" customWidth="1"/>
    <col min="3" max="3" width="10" customWidth="1"/>
    <col min="4" max="4" width="10.875" customWidth="1"/>
    <col min="5" max="6" width="11.875" customWidth="1"/>
    <col min="7" max="7" width="11.75" customWidth="1"/>
    <col min="8" max="8" width="10.875" customWidth="1"/>
    <col min="9" max="9" width="10.5" customWidth="1"/>
    <col min="10" max="10" width="10.375" customWidth="1"/>
    <col min="11" max="11" width="12.375" customWidth="1"/>
    <col min="12" max="13" width="10.125" customWidth="1"/>
  </cols>
  <sheetData>
    <row r="1" spans="2:14" ht="17.25">
      <c r="B1" s="117" t="s">
        <v>189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14" ht="17.25"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2:14">
      <c r="B3" s="2" t="s">
        <v>177</v>
      </c>
      <c r="C3" s="114" t="s">
        <v>178</v>
      </c>
      <c r="D3" s="114" t="s">
        <v>179</v>
      </c>
      <c r="E3" s="114" t="s">
        <v>180</v>
      </c>
      <c r="F3" s="114" t="s">
        <v>181</v>
      </c>
      <c r="G3" s="114" t="s">
        <v>182</v>
      </c>
      <c r="H3" s="114" t="s">
        <v>183</v>
      </c>
      <c r="I3" s="114" t="s">
        <v>184</v>
      </c>
      <c r="J3" s="114" t="s">
        <v>185</v>
      </c>
      <c r="K3" s="114" t="s">
        <v>186</v>
      </c>
      <c r="L3" s="114" t="s">
        <v>187</v>
      </c>
      <c r="M3" s="114" t="s">
        <v>188</v>
      </c>
    </row>
    <row r="4" spans="2:14" ht="27">
      <c r="B4" s="114" t="s">
        <v>156</v>
      </c>
      <c r="C4" s="2" t="s">
        <v>157</v>
      </c>
      <c r="D4" s="3" t="s">
        <v>105</v>
      </c>
      <c r="E4" s="2" t="s">
        <v>157</v>
      </c>
      <c r="F4" s="2" t="s">
        <v>159</v>
      </c>
      <c r="G4" s="2" t="s">
        <v>160</v>
      </c>
      <c r="H4" s="2" t="s">
        <v>161</v>
      </c>
      <c r="I4" s="2" t="s">
        <v>162</v>
      </c>
      <c r="J4" s="2" t="s">
        <v>163</v>
      </c>
      <c r="K4" s="2"/>
      <c r="L4" s="2"/>
      <c r="M4" s="2"/>
    </row>
    <row r="5" spans="2:14" ht="27">
      <c r="B5" s="114" t="s">
        <v>166</v>
      </c>
      <c r="C5" s="2" t="s">
        <v>157</v>
      </c>
      <c r="D5" s="3" t="s">
        <v>105</v>
      </c>
      <c r="E5" s="2" t="s">
        <v>157</v>
      </c>
      <c r="F5" s="2" t="s">
        <v>159</v>
      </c>
      <c r="G5" s="2" t="s">
        <v>160</v>
      </c>
      <c r="H5" s="2" t="s">
        <v>161</v>
      </c>
      <c r="I5" s="2" t="s">
        <v>114</v>
      </c>
      <c r="J5" s="2" t="s">
        <v>163</v>
      </c>
      <c r="K5" s="2" t="s">
        <v>163</v>
      </c>
      <c r="L5" s="2"/>
      <c r="M5" s="2"/>
    </row>
    <row r="6" spans="2:14" ht="27">
      <c r="B6" s="114" t="s">
        <v>169</v>
      </c>
      <c r="C6" s="2" t="s">
        <v>157</v>
      </c>
      <c r="D6" s="3" t="s">
        <v>105</v>
      </c>
      <c r="E6" s="2" t="s">
        <v>157</v>
      </c>
      <c r="F6" s="2" t="s">
        <v>170</v>
      </c>
      <c r="G6" s="2" t="s">
        <v>171</v>
      </c>
      <c r="H6" s="2" t="s">
        <v>172</v>
      </c>
      <c r="I6" s="2" t="s">
        <v>160</v>
      </c>
      <c r="J6" s="2" t="s">
        <v>160</v>
      </c>
      <c r="K6" s="2" t="s">
        <v>161</v>
      </c>
      <c r="L6" s="2" t="s">
        <v>173</v>
      </c>
      <c r="M6" s="2" t="s">
        <v>163</v>
      </c>
    </row>
    <row r="7" spans="2:14">
      <c r="B7" s="119" t="s">
        <v>192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2:14">
      <c r="M8" s="13"/>
      <c r="N8" s="13"/>
    </row>
    <row r="9" spans="2:14" ht="17.100000000000001" customHeight="1">
      <c r="B9" t="s">
        <v>63</v>
      </c>
      <c r="M9" s="13"/>
      <c r="N9" s="13"/>
    </row>
    <row r="10" spans="2:14" ht="17.100000000000001" customHeight="1">
      <c r="B10" s="108" t="s">
        <v>130</v>
      </c>
      <c r="C10" s="108">
        <v>1</v>
      </c>
      <c r="D10" s="108">
        <v>2</v>
      </c>
      <c r="E10" s="108">
        <v>3</v>
      </c>
      <c r="F10" s="108">
        <v>4</v>
      </c>
      <c r="G10" s="108">
        <v>5</v>
      </c>
      <c r="H10" s="108">
        <v>6</v>
      </c>
      <c r="I10" s="108">
        <v>7</v>
      </c>
      <c r="J10" s="108">
        <v>8</v>
      </c>
      <c r="K10" s="108">
        <v>9</v>
      </c>
      <c r="L10" s="108">
        <v>10</v>
      </c>
      <c r="M10" s="13"/>
      <c r="N10" s="13"/>
    </row>
    <row r="11" spans="2:14" ht="17.100000000000001" customHeight="1">
      <c r="B11" s="108" t="s">
        <v>156</v>
      </c>
      <c r="C11" s="104">
        <v>500000</v>
      </c>
      <c r="D11" s="104">
        <v>270000</v>
      </c>
      <c r="E11" s="104">
        <v>220000</v>
      </c>
      <c r="F11" s="104">
        <v>195000</v>
      </c>
      <c r="G11" s="104">
        <v>180000</v>
      </c>
      <c r="H11" s="104">
        <v>170000</v>
      </c>
      <c r="I11" s="104">
        <v>160000</v>
      </c>
      <c r="J11" s="104">
        <v>150000</v>
      </c>
      <c r="K11" s="104">
        <v>150000</v>
      </c>
      <c r="L11" s="104">
        <v>150000</v>
      </c>
      <c r="M11" s="20"/>
      <c r="N11" s="13"/>
    </row>
    <row r="12" spans="2:14" ht="17.100000000000001" customHeight="1">
      <c r="B12" s="108" t="s">
        <v>166</v>
      </c>
      <c r="C12" s="104">
        <v>550000</v>
      </c>
      <c r="D12" s="104">
        <v>300000</v>
      </c>
      <c r="E12" s="104">
        <v>245000</v>
      </c>
      <c r="F12" s="104">
        <v>220000</v>
      </c>
      <c r="G12" s="104">
        <v>208000</v>
      </c>
      <c r="H12" s="104">
        <v>194000</v>
      </c>
      <c r="I12" s="104">
        <v>185000</v>
      </c>
      <c r="J12" s="104">
        <v>175000</v>
      </c>
      <c r="K12" s="104">
        <v>175000</v>
      </c>
      <c r="L12" s="104">
        <v>175000</v>
      </c>
      <c r="M12" s="20"/>
      <c r="N12" s="13"/>
    </row>
    <row r="13" spans="2:14" ht="17.100000000000001" customHeight="1">
      <c r="B13" s="108" t="s">
        <v>169</v>
      </c>
      <c r="C13" s="94">
        <v>640000</v>
      </c>
      <c r="D13" s="94">
        <v>430000</v>
      </c>
      <c r="E13" s="94">
        <v>355000</v>
      </c>
      <c r="F13" s="94">
        <v>320000</v>
      </c>
      <c r="G13" s="94">
        <v>292000</v>
      </c>
      <c r="H13" s="94">
        <v>276000</v>
      </c>
      <c r="I13" s="94">
        <v>262000</v>
      </c>
      <c r="J13" s="94">
        <v>250000</v>
      </c>
      <c r="K13" s="103">
        <v>250000</v>
      </c>
      <c r="L13" s="103">
        <v>250000</v>
      </c>
      <c r="M13" s="102"/>
      <c r="N13" s="13"/>
    </row>
    <row r="14" spans="2:14" ht="12" customHeight="1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3"/>
      <c r="N14" s="13"/>
    </row>
    <row r="15" spans="2:14" ht="17.100000000000001" customHeight="1">
      <c r="B15" s="105" t="s">
        <v>140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3"/>
      <c r="N15" s="13"/>
    </row>
    <row r="16" spans="2:14" ht="17.100000000000001" customHeight="1">
      <c r="B16" s="108" t="s">
        <v>130</v>
      </c>
      <c r="C16" s="108">
        <v>1</v>
      </c>
      <c r="D16" s="108">
        <v>2</v>
      </c>
      <c r="E16" s="108">
        <v>3</v>
      </c>
      <c r="F16" s="108">
        <v>4</v>
      </c>
      <c r="G16" s="108">
        <v>5</v>
      </c>
      <c r="H16" s="108">
        <v>6</v>
      </c>
      <c r="I16" s="109">
        <v>7</v>
      </c>
      <c r="J16" s="109">
        <v>8</v>
      </c>
      <c r="K16" s="109">
        <v>9</v>
      </c>
      <c r="L16" s="109">
        <v>10</v>
      </c>
      <c r="M16" s="13"/>
      <c r="N16" s="13"/>
    </row>
    <row r="17" spans="2:14" ht="17.100000000000001" customHeight="1">
      <c r="B17" s="108" t="s">
        <v>156</v>
      </c>
      <c r="C17" s="104">
        <f>C10*C11</f>
        <v>500000</v>
      </c>
      <c r="D17" s="104">
        <f t="shared" ref="D17:L17" si="0">D10*D11</f>
        <v>540000</v>
      </c>
      <c r="E17" s="104">
        <f t="shared" si="0"/>
        <v>660000</v>
      </c>
      <c r="F17" s="104">
        <f t="shared" si="0"/>
        <v>780000</v>
      </c>
      <c r="G17" s="104">
        <f t="shared" si="0"/>
        <v>900000</v>
      </c>
      <c r="H17" s="104">
        <f t="shared" si="0"/>
        <v>1020000</v>
      </c>
      <c r="I17" s="104">
        <f t="shared" si="0"/>
        <v>1120000</v>
      </c>
      <c r="J17" s="104">
        <f t="shared" si="0"/>
        <v>1200000</v>
      </c>
      <c r="K17" s="104">
        <f t="shared" si="0"/>
        <v>1350000</v>
      </c>
      <c r="L17" s="104">
        <f t="shared" si="0"/>
        <v>1500000</v>
      </c>
      <c r="M17" s="13"/>
      <c r="N17" s="13"/>
    </row>
    <row r="18" spans="2:14" ht="17.100000000000001" customHeight="1">
      <c r="B18" s="108" t="s">
        <v>166</v>
      </c>
      <c r="C18" s="104">
        <f t="shared" ref="C18:L18" si="1">C10*C12</f>
        <v>550000</v>
      </c>
      <c r="D18" s="104">
        <f t="shared" si="1"/>
        <v>600000</v>
      </c>
      <c r="E18" s="104">
        <f t="shared" si="1"/>
        <v>735000</v>
      </c>
      <c r="F18" s="104">
        <f t="shared" si="1"/>
        <v>880000</v>
      </c>
      <c r="G18" s="104">
        <f t="shared" si="1"/>
        <v>1040000</v>
      </c>
      <c r="H18" s="104">
        <f t="shared" si="1"/>
        <v>1164000</v>
      </c>
      <c r="I18" s="104">
        <f t="shared" si="1"/>
        <v>1295000</v>
      </c>
      <c r="J18" s="104">
        <f t="shared" si="1"/>
        <v>1400000</v>
      </c>
      <c r="K18" s="104">
        <f t="shared" si="1"/>
        <v>1575000</v>
      </c>
      <c r="L18" s="104">
        <f t="shared" si="1"/>
        <v>1750000</v>
      </c>
      <c r="M18" s="13"/>
      <c r="N18" s="13"/>
    </row>
    <row r="19" spans="2:14" ht="17.100000000000001" customHeight="1">
      <c r="B19" s="108" t="s">
        <v>169</v>
      </c>
      <c r="C19" s="94">
        <f>C13*C10</f>
        <v>640000</v>
      </c>
      <c r="D19" s="94">
        <f t="shared" ref="D19:L19" si="2">D13*D10</f>
        <v>860000</v>
      </c>
      <c r="E19" s="94">
        <f t="shared" si="2"/>
        <v>1065000</v>
      </c>
      <c r="F19" s="94">
        <f t="shared" si="2"/>
        <v>1280000</v>
      </c>
      <c r="G19" s="94">
        <f t="shared" si="2"/>
        <v>1460000</v>
      </c>
      <c r="H19" s="94">
        <f t="shared" si="2"/>
        <v>1656000</v>
      </c>
      <c r="I19" s="94">
        <f t="shared" si="2"/>
        <v>1834000</v>
      </c>
      <c r="J19" s="94">
        <f t="shared" si="2"/>
        <v>2000000</v>
      </c>
      <c r="K19" s="94">
        <f t="shared" si="2"/>
        <v>2250000</v>
      </c>
      <c r="L19" s="94">
        <f t="shared" si="2"/>
        <v>2500000</v>
      </c>
      <c r="M19" s="13"/>
      <c r="N19" s="13"/>
    </row>
    <row r="20" spans="2:14" ht="10.5" customHeight="1">
      <c r="B20" s="106"/>
      <c r="C20" s="102"/>
      <c r="D20" s="102"/>
      <c r="E20" s="102"/>
      <c r="F20" s="102"/>
      <c r="G20" s="102"/>
      <c r="H20" s="102"/>
      <c r="I20" s="102"/>
      <c r="J20" s="102"/>
      <c r="K20" s="22"/>
      <c r="L20" s="22"/>
      <c r="M20" s="13"/>
      <c r="N20" s="13"/>
    </row>
    <row r="21" spans="2:14" ht="17.100000000000001" customHeight="1">
      <c r="B21" s="107" t="s">
        <v>142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3"/>
      <c r="N21" s="13"/>
    </row>
    <row r="22" spans="2:14" ht="17.100000000000001" customHeight="1">
      <c r="B22" s="108" t="s">
        <v>130</v>
      </c>
      <c r="C22" s="109">
        <v>1</v>
      </c>
      <c r="D22" s="109">
        <v>2</v>
      </c>
      <c r="E22" s="109">
        <v>3</v>
      </c>
      <c r="F22" s="109">
        <v>4</v>
      </c>
      <c r="G22" s="109">
        <v>5</v>
      </c>
      <c r="H22" s="109">
        <v>6</v>
      </c>
      <c r="I22" s="109">
        <v>7</v>
      </c>
      <c r="J22" s="109">
        <v>8</v>
      </c>
      <c r="K22" s="109">
        <v>9</v>
      </c>
      <c r="L22" s="109">
        <v>10</v>
      </c>
      <c r="M22" s="13"/>
      <c r="N22" s="13"/>
    </row>
    <row r="23" spans="2:14" ht="17.100000000000001" customHeight="1">
      <c r="B23" s="108" t="s">
        <v>156</v>
      </c>
      <c r="C23" s="104">
        <v>368398.80000000005</v>
      </c>
      <c r="D23" s="104">
        <v>494920.8000000001</v>
      </c>
      <c r="E23" s="104">
        <v>621442.80000000016</v>
      </c>
      <c r="F23" s="104">
        <v>747964.8</v>
      </c>
      <c r="G23" s="104">
        <v>874486.80000000016</v>
      </c>
      <c r="H23" s="104">
        <v>1001008.8000000002</v>
      </c>
      <c r="I23" s="104">
        <v>1127530.8000000003</v>
      </c>
      <c r="J23" s="104">
        <v>1254052.8</v>
      </c>
      <c r="K23" s="104">
        <v>1380574.8</v>
      </c>
      <c r="L23" s="104">
        <v>1507096.8</v>
      </c>
      <c r="M23" s="13"/>
      <c r="N23" s="13"/>
    </row>
    <row r="24" spans="2:14" ht="17.100000000000001" customHeight="1">
      <c r="B24" s="108" t="s">
        <v>166</v>
      </c>
      <c r="C24" s="5">
        <v>398752.20000000007</v>
      </c>
      <c r="D24" s="5">
        <v>546420.60000000009</v>
      </c>
      <c r="E24" s="5">
        <v>694089</v>
      </c>
      <c r="F24" s="5">
        <v>841757.40000000014</v>
      </c>
      <c r="G24" s="5">
        <v>989425.80000000016</v>
      </c>
      <c r="H24" s="5">
        <v>1137094.2000000002</v>
      </c>
      <c r="I24" s="5">
        <v>1284762.6000000001</v>
      </c>
      <c r="J24" s="5">
        <v>1432431</v>
      </c>
      <c r="K24" s="5">
        <v>1580099.4000000004</v>
      </c>
      <c r="L24" s="5">
        <v>1727767.8000000003</v>
      </c>
    </row>
    <row r="25" spans="2:14" ht="17.100000000000001" customHeight="1">
      <c r="B25" s="108" t="s">
        <v>169</v>
      </c>
      <c r="C25" s="104">
        <v>641068.56000000006</v>
      </c>
      <c r="D25" s="104">
        <v>830198.16000000015</v>
      </c>
      <c r="E25" s="104">
        <v>1019327.7600000002</v>
      </c>
      <c r="F25" s="104">
        <v>1208457.3600000001</v>
      </c>
      <c r="G25" s="104">
        <v>1397586.9600000002</v>
      </c>
      <c r="H25" s="104">
        <v>1586716.5600000003</v>
      </c>
      <c r="I25" s="104">
        <v>1775846.1600000004</v>
      </c>
      <c r="J25" s="104">
        <v>1964975.7600000005</v>
      </c>
      <c r="K25" s="104">
        <v>2154105.3600000003</v>
      </c>
      <c r="L25" s="104">
        <v>2343234.96</v>
      </c>
    </row>
    <row r="26" spans="2:14" ht="9" customHeight="1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2:14" ht="17.100000000000001" customHeight="1">
      <c r="B27" s="120" t="s">
        <v>176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</row>
    <row r="28" spans="2:14" ht="17.100000000000001" customHeight="1">
      <c r="B28" s="108" t="s">
        <v>130</v>
      </c>
      <c r="C28" s="109">
        <v>1</v>
      </c>
      <c r="D28" s="109">
        <v>2</v>
      </c>
      <c r="E28" s="109">
        <v>3</v>
      </c>
      <c r="F28" s="109">
        <v>4</v>
      </c>
      <c r="G28" s="109">
        <v>5</v>
      </c>
      <c r="H28" s="109">
        <v>6</v>
      </c>
      <c r="I28" s="109">
        <v>7</v>
      </c>
      <c r="J28" s="109">
        <v>8</v>
      </c>
      <c r="K28" s="109">
        <v>9</v>
      </c>
      <c r="L28" s="109">
        <v>10</v>
      </c>
    </row>
    <row r="29" spans="2:14" ht="17.100000000000001" customHeight="1">
      <c r="B29" s="108" t="s">
        <v>155</v>
      </c>
      <c r="C29" s="104">
        <f>C17-C23</f>
        <v>131601.19999999995</v>
      </c>
      <c r="D29" s="104">
        <f t="shared" ref="D29:L31" si="3">D17-D23</f>
        <v>45079.199999999895</v>
      </c>
      <c r="E29" s="104">
        <f t="shared" si="3"/>
        <v>38557.199999999837</v>
      </c>
      <c r="F29" s="104">
        <f t="shared" si="3"/>
        <v>32035.199999999953</v>
      </c>
      <c r="G29" s="104">
        <f t="shared" si="3"/>
        <v>25513.199999999837</v>
      </c>
      <c r="H29" s="104">
        <f t="shared" si="3"/>
        <v>18991.199999999837</v>
      </c>
      <c r="I29" s="104">
        <f t="shared" si="3"/>
        <v>-7530.8000000002794</v>
      </c>
      <c r="J29" s="104">
        <f t="shared" si="3"/>
        <v>-54052.800000000047</v>
      </c>
      <c r="K29" s="104">
        <f t="shared" si="3"/>
        <v>-30574.800000000047</v>
      </c>
      <c r="L29" s="104">
        <f t="shared" si="3"/>
        <v>-7096.8000000000466</v>
      </c>
    </row>
    <row r="30" spans="2:14" ht="17.100000000000001" customHeight="1">
      <c r="B30" s="108" t="s">
        <v>165</v>
      </c>
      <c r="C30" s="104">
        <f>C18-C24</f>
        <v>151247.79999999993</v>
      </c>
      <c r="D30" s="104">
        <f t="shared" si="3"/>
        <v>53579.399999999907</v>
      </c>
      <c r="E30" s="104">
        <f t="shared" si="3"/>
        <v>40911</v>
      </c>
      <c r="F30" s="104">
        <f t="shared" si="3"/>
        <v>38242.59999999986</v>
      </c>
      <c r="G30" s="104">
        <f t="shared" si="3"/>
        <v>50574.199999999837</v>
      </c>
      <c r="H30" s="104">
        <f t="shared" si="3"/>
        <v>26905.799999999814</v>
      </c>
      <c r="I30" s="104">
        <f t="shared" si="3"/>
        <v>10237.399999999907</v>
      </c>
      <c r="J30" s="104">
        <f t="shared" si="3"/>
        <v>-32431</v>
      </c>
      <c r="K30" s="104">
        <f t="shared" si="3"/>
        <v>-5099.4000000003725</v>
      </c>
      <c r="L30" s="104">
        <f t="shared" si="3"/>
        <v>22232.199999999721</v>
      </c>
    </row>
    <row r="31" spans="2:14" ht="17.100000000000001" customHeight="1">
      <c r="B31" s="108" t="s">
        <v>168</v>
      </c>
      <c r="C31" s="94">
        <f>C19-C25</f>
        <v>-1068.5600000000559</v>
      </c>
      <c r="D31" s="94">
        <f t="shared" si="3"/>
        <v>29801.839999999851</v>
      </c>
      <c r="E31" s="94">
        <f t="shared" si="3"/>
        <v>45672.239999999758</v>
      </c>
      <c r="F31" s="94">
        <f t="shared" si="3"/>
        <v>71542.639999999898</v>
      </c>
      <c r="G31" s="94">
        <f t="shared" si="3"/>
        <v>62413.039999999804</v>
      </c>
      <c r="H31" s="94">
        <f t="shared" si="3"/>
        <v>69283.439999999711</v>
      </c>
      <c r="I31" s="94">
        <f t="shared" si="3"/>
        <v>58153.839999999618</v>
      </c>
      <c r="J31" s="94">
        <f t="shared" si="3"/>
        <v>35024.239999999525</v>
      </c>
      <c r="K31" s="94">
        <f t="shared" si="3"/>
        <v>95894.639999999665</v>
      </c>
      <c r="L31" s="94">
        <f t="shared" si="3"/>
        <v>156765.04000000004</v>
      </c>
    </row>
    <row r="33" spans="2:13" ht="14.25">
      <c r="B33" s="120" t="s">
        <v>145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</row>
    <row r="34" spans="2:13" ht="14.25">
      <c r="B34" s="108" t="s">
        <v>130</v>
      </c>
      <c r="C34" s="109">
        <v>1</v>
      </c>
      <c r="D34" s="109">
        <v>2</v>
      </c>
      <c r="E34" s="109">
        <v>3</v>
      </c>
      <c r="F34" s="109">
        <v>4</v>
      </c>
      <c r="G34" s="109">
        <v>5</v>
      </c>
      <c r="H34" s="109">
        <v>6</v>
      </c>
      <c r="I34" s="109">
        <v>7</v>
      </c>
      <c r="J34" s="109">
        <v>8</v>
      </c>
      <c r="K34" s="109">
        <v>9</v>
      </c>
      <c r="L34" s="109">
        <v>10</v>
      </c>
    </row>
    <row r="35" spans="2:13" ht="14.25">
      <c r="B35" s="108" t="s">
        <v>155</v>
      </c>
      <c r="C35" s="116">
        <f>C29/C17</f>
        <v>0.26320239999999989</v>
      </c>
      <c r="D35" s="116">
        <f t="shared" ref="D35:L35" si="4">D29/D17</f>
        <v>8.3479999999999804E-2</v>
      </c>
      <c r="E35" s="116">
        <f t="shared" si="4"/>
        <v>5.841999999999975E-2</v>
      </c>
      <c r="F35" s="116">
        <f t="shared" si="4"/>
        <v>4.1070769230769168E-2</v>
      </c>
      <c r="G35" s="116">
        <f t="shared" si="4"/>
        <v>2.8347999999999818E-2</v>
      </c>
      <c r="H35" s="116">
        <f t="shared" si="4"/>
        <v>1.8618823529411604E-2</v>
      </c>
      <c r="I35" s="116">
        <f t="shared" si="4"/>
        <v>-6.7239285714288206E-3</v>
      </c>
      <c r="J35" s="116">
        <f t="shared" si="4"/>
        <v>-4.5044000000000035E-2</v>
      </c>
      <c r="K35" s="116">
        <f t="shared" si="4"/>
        <v>-2.2648000000000036E-2</v>
      </c>
      <c r="L35" s="116">
        <f t="shared" si="4"/>
        <v>-4.7312000000000309E-3</v>
      </c>
      <c r="M35" s="115">
        <f>AVERAGE(C35:L35)</f>
        <v>4.1399286418875109E-2</v>
      </c>
    </row>
    <row r="36" spans="2:13" ht="14.25">
      <c r="B36" s="108" t="s">
        <v>165</v>
      </c>
      <c r="C36" s="116">
        <f t="shared" ref="C36:L37" si="5">C30/C18</f>
        <v>0.27499599999999985</v>
      </c>
      <c r="D36" s="116">
        <f t="shared" si="5"/>
        <v>8.9298999999999851E-2</v>
      </c>
      <c r="E36" s="116">
        <f t="shared" si="5"/>
        <v>5.5661224489795921E-2</v>
      </c>
      <c r="F36" s="116">
        <f t="shared" si="5"/>
        <v>4.3457499999999843E-2</v>
      </c>
      <c r="G36" s="116">
        <f t="shared" si="5"/>
        <v>4.8629038461538307E-2</v>
      </c>
      <c r="H36" s="116">
        <f t="shared" si="5"/>
        <v>2.3114948453608088E-2</v>
      </c>
      <c r="I36" s="116">
        <f t="shared" si="5"/>
        <v>7.9053281853281136E-3</v>
      </c>
      <c r="J36" s="116">
        <f t="shared" si="5"/>
        <v>-2.3165000000000002E-2</v>
      </c>
      <c r="K36" s="116">
        <f t="shared" si="5"/>
        <v>-3.2377142857145224E-3</v>
      </c>
      <c r="L36" s="116">
        <f t="shared" si="5"/>
        <v>1.2704114285714127E-2</v>
      </c>
      <c r="M36" s="115">
        <f>AVERAGE(C36:L36)</f>
        <v>5.2936443959026955E-2</v>
      </c>
    </row>
    <row r="37" spans="2:13" ht="14.25">
      <c r="B37" s="108" t="s">
        <v>168</v>
      </c>
      <c r="C37" s="116">
        <f t="shared" si="5"/>
        <v>-1.6696250000000873E-3</v>
      </c>
      <c r="D37" s="116">
        <f t="shared" si="5"/>
        <v>3.4653302325581219E-2</v>
      </c>
      <c r="E37" s="116">
        <f t="shared" si="5"/>
        <v>4.2884732394365972E-2</v>
      </c>
      <c r="F37" s="116">
        <f t="shared" si="5"/>
        <v>5.589268749999992E-2</v>
      </c>
      <c r="G37" s="116">
        <f t="shared" si="5"/>
        <v>4.2748657534246441E-2</v>
      </c>
      <c r="H37" s="116">
        <f t="shared" si="5"/>
        <v>4.1837826086956346E-2</v>
      </c>
      <c r="I37" s="116">
        <f t="shared" si="5"/>
        <v>3.1708745910577762E-2</v>
      </c>
      <c r="J37" s="116">
        <f t="shared" si="5"/>
        <v>1.7512119999999763E-2</v>
      </c>
      <c r="K37" s="116">
        <f t="shared" si="5"/>
        <v>4.2619839999999853E-2</v>
      </c>
      <c r="L37" s="116">
        <f t="shared" si="5"/>
        <v>6.2706016000000017E-2</v>
      </c>
      <c r="M37" s="115">
        <f>AVERAGE(C37:L37)</f>
        <v>3.7089430275172725E-2</v>
      </c>
    </row>
  </sheetData>
  <mergeCells count="4">
    <mergeCell ref="B1:M1"/>
    <mergeCell ref="B7:M7"/>
    <mergeCell ref="B27:L27"/>
    <mergeCell ref="B33:L33"/>
  </mergeCells>
  <phoneticPr fontId="2"/>
  <pageMargins left="0.23622047244094491" right="0.23622047244094491" top="0.74803149606299213" bottom="0.74803149606299213" header="0.31496062992125984" footer="0.31496062992125984"/>
  <pageSetup paperSize="9" scale="86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workbookViewId="0">
      <selection activeCell="E50" sqref="E50"/>
    </sheetView>
  </sheetViews>
  <sheetFormatPr defaultRowHeight="13.5"/>
  <cols>
    <col min="1" max="1" width="5.625" customWidth="1"/>
    <col min="2" max="2" width="14.625" customWidth="1"/>
    <col min="3" max="3" width="10" customWidth="1"/>
    <col min="4" max="4" width="10.875" customWidth="1"/>
    <col min="5" max="6" width="11.875" customWidth="1"/>
    <col min="7" max="7" width="11.75" customWidth="1"/>
    <col min="8" max="8" width="10.875" customWidth="1"/>
    <col min="9" max="9" width="10.5" customWidth="1"/>
    <col min="10" max="10" width="10.375" customWidth="1"/>
    <col min="11" max="11" width="12.375" customWidth="1"/>
    <col min="12" max="13" width="10.125" customWidth="1"/>
  </cols>
  <sheetData>
    <row r="1" spans="2:14" ht="17.25">
      <c r="B1" s="117" t="s">
        <v>189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14" ht="17.25"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2:14">
      <c r="B3" s="2" t="s">
        <v>177</v>
      </c>
      <c r="C3" s="80" t="s">
        <v>178</v>
      </c>
      <c r="D3" s="80" t="s">
        <v>179</v>
      </c>
      <c r="E3" s="80" t="s">
        <v>180</v>
      </c>
      <c r="F3" s="80" t="s">
        <v>181</v>
      </c>
      <c r="G3" s="80" t="s">
        <v>182</v>
      </c>
      <c r="H3" s="80" t="s">
        <v>183</v>
      </c>
      <c r="I3" s="80" t="s">
        <v>184</v>
      </c>
      <c r="J3" s="80" t="s">
        <v>185</v>
      </c>
      <c r="K3" s="80" t="s">
        <v>186</v>
      </c>
      <c r="L3" s="80" t="s">
        <v>187</v>
      </c>
      <c r="M3" s="80" t="s">
        <v>188</v>
      </c>
    </row>
    <row r="4" spans="2:14" ht="27">
      <c r="B4" s="80" t="s">
        <v>156</v>
      </c>
      <c r="C4" s="2" t="s">
        <v>157</v>
      </c>
      <c r="D4" s="3" t="s">
        <v>158</v>
      </c>
      <c r="E4" s="2" t="s">
        <v>157</v>
      </c>
      <c r="F4" s="2" t="s">
        <v>159</v>
      </c>
      <c r="G4" s="2" t="s">
        <v>160</v>
      </c>
      <c r="H4" s="2" t="s">
        <v>161</v>
      </c>
      <c r="I4" s="2" t="s">
        <v>162</v>
      </c>
      <c r="J4" s="2" t="s">
        <v>163</v>
      </c>
      <c r="K4" s="2"/>
      <c r="L4" s="2"/>
      <c r="M4" s="2"/>
    </row>
    <row r="5" spans="2:14" ht="27">
      <c r="B5" s="80" t="s">
        <v>166</v>
      </c>
      <c r="C5" s="2" t="s">
        <v>157</v>
      </c>
      <c r="D5" s="3" t="s">
        <v>158</v>
      </c>
      <c r="E5" s="2" t="s">
        <v>157</v>
      </c>
      <c r="F5" s="2" t="s">
        <v>159</v>
      </c>
      <c r="G5" s="2" t="s">
        <v>160</v>
      </c>
      <c r="H5" s="2" t="s">
        <v>161</v>
      </c>
      <c r="I5" s="2" t="s">
        <v>167</v>
      </c>
      <c r="J5" s="2" t="s">
        <v>163</v>
      </c>
      <c r="K5" s="2" t="s">
        <v>163</v>
      </c>
      <c r="L5" s="2"/>
      <c r="M5" s="2"/>
    </row>
    <row r="6" spans="2:14" ht="27">
      <c r="B6" s="80" t="s">
        <v>169</v>
      </c>
      <c r="C6" s="2" t="s">
        <v>157</v>
      </c>
      <c r="D6" s="3" t="s">
        <v>158</v>
      </c>
      <c r="E6" s="2" t="s">
        <v>157</v>
      </c>
      <c r="F6" s="2" t="s">
        <v>170</v>
      </c>
      <c r="G6" s="2" t="s">
        <v>171</v>
      </c>
      <c r="H6" s="2" t="s">
        <v>172</v>
      </c>
      <c r="I6" s="2" t="s">
        <v>160</v>
      </c>
      <c r="J6" s="2" t="s">
        <v>160</v>
      </c>
      <c r="K6" s="2" t="s">
        <v>161</v>
      </c>
      <c r="L6" s="2" t="s">
        <v>173</v>
      </c>
      <c r="M6" s="2" t="s">
        <v>163</v>
      </c>
    </row>
    <row r="7" spans="2:14">
      <c r="B7" s="119" t="s">
        <v>192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2:14">
      <c r="M8" s="13"/>
      <c r="N8" s="13"/>
    </row>
    <row r="9" spans="2:14" ht="17.100000000000001" customHeight="1">
      <c r="B9" t="s">
        <v>175</v>
      </c>
      <c r="M9" s="13"/>
      <c r="N9" s="13"/>
    </row>
    <row r="10" spans="2:14" ht="17.100000000000001" customHeight="1">
      <c r="B10" s="108" t="s">
        <v>174</v>
      </c>
      <c r="C10" s="108">
        <v>1</v>
      </c>
      <c r="D10" s="108">
        <v>2</v>
      </c>
      <c r="E10" s="108">
        <v>3</v>
      </c>
      <c r="F10" s="108">
        <v>4</v>
      </c>
      <c r="G10" s="108">
        <v>5</v>
      </c>
      <c r="H10" s="108">
        <v>6</v>
      </c>
      <c r="I10" s="108">
        <v>7</v>
      </c>
      <c r="J10" s="108">
        <v>8</v>
      </c>
      <c r="K10" s="108">
        <v>9</v>
      </c>
      <c r="L10" s="108">
        <v>10</v>
      </c>
      <c r="M10" s="13"/>
      <c r="N10" s="13"/>
    </row>
    <row r="11" spans="2:14" ht="17.100000000000001" customHeight="1">
      <c r="B11" s="108" t="s">
        <v>156</v>
      </c>
      <c r="C11" s="104">
        <v>450000</v>
      </c>
      <c r="D11" s="104">
        <v>320000</v>
      </c>
      <c r="E11" s="104">
        <v>260000</v>
      </c>
      <c r="F11" s="104">
        <v>240000</v>
      </c>
      <c r="G11" s="104">
        <v>230000</v>
      </c>
      <c r="H11" s="104">
        <v>220000</v>
      </c>
      <c r="I11" s="104">
        <v>210000</v>
      </c>
      <c r="J11" s="104">
        <v>200000</v>
      </c>
      <c r="K11" s="104">
        <v>200000</v>
      </c>
      <c r="L11" s="104">
        <v>200000</v>
      </c>
      <c r="M11" s="20"/>
      <c r="N11" s="13"/>
    </row>
    <row r="12" spans="2:14" ht="17.100000000000001" customHeight="1">
      <c r="B12" s="108" t="s">
        <v>166</v>
      </c>
      <c r="C12" s="104">
        <v>550000</v>
      </c>
      <c r="D12" s="104">
        <v>350000</v>
      </c>
      <c r="E12" s="104">
        <v>300000</v>
      </c>
      <c r="F12" s="104">
        <v>260000</v>
      </c>
      <c r="G12" s="104">
        <v>250000</v>
      </c>
      <c r="H12" s="104">
        <v>240000</v>
      </c>
      <c r="I12" s="104">
        <v>230000</v>
      </c>
      <c r="J12" s="104">
        <v>220000</v>
      </c>
      <c r="K12" s="104">
        <v>220000</v>
      </c>
      <c r="L12" s="104">
        <v>220000</v>
      </c>
      <c r="M12" s="20"/>
      <c r="N12" s="13"/>
    </row>
    <row r="13" spans="2:14" ht="17.100000000000001" customHeight="1">
      <c r="B13" s="108" t="s">
        <v>169</v>
      </c>
      <c r="C13" s="94">
        <v>800000</v>
      </c>
      <c r="D13" s="94">
        <v>540000</v>
      </c>
      <c r="E13" s="94">
        <v>450000</v>
      </c>
      <c r="F13" s="94">
        <v>400000</v>
      </c>
      <c r="G13" s="94">
        <v>350000</v>
      </c>
      <c r="H13" s="94">
        <v>340000</v>
      </c>
      <c r="I13" s="94">
        <v>330000</v>
      </c>
      <c r="J13" s="94">
        <v>320000</v>
      </c>
      <c r="K13" s="103">
        <v>320000</v>
      </c>
      <c r="L13" s="103">
        <v>320000</v>
      </c>
      <c r="M13" s="102"/>
      <c r="N13" s="13"/>
    </row>
    <row r="14" spans="2:14" ht="12" customHeight="1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3"/>
      <c r="N14" s="13"/>
    </row>
    <row r="15" spans="2:14" ht="17.100000000000001" customHeight="1">
      <c r="B15" s="105" t="s">
        <v>146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3"/>
      <c r="N15" s="13"/>
    </row>
    <row r="16" spans="2:14" ht="17.100000000000001" customHeight="1">
      <c r="B16" s="108" t="s">
        <v>174</v>
      </c>
      <c r="C16" s="108">
        <v>1</v>
      </c>
      <c r="D16" s="108">
        <v>2</v>
      </c>
      <c r="E16" s="108">
        <v>3</v>
      </c>
      <c r="F16" s="108">
        <v>4</v>
      </c>
      <c r="G16" s="108">
        <v>5</v>
      </c>
      <c r="H16" s="108">
        <v>6</v>
      </c>
      <c r="I16" s="109">
        <v>7</v>
      </c>
      <c r="J16" s="109">
        <v>8</v>
      </c>
      <c r="K16" s="109">
        <v>9</v>
      </c>
      <c r="L16" s="109">
        <v>10</v>
      </c>
      <c r="M16" s="13"/>
      <c r="N16" s="13"/>
    </row>
    <row r="17" spans="2:14" ht="17.100000000000001" customHeight="1">
      <c r="B17" s="108" t="s">
        <v>156</v>
      </c>
      <c r="C17" s="104">
        <f>C10*C11</f>
        <v>450000</v>
      </c>
      <c r="D17" s="104">
        <f t="shared" ref="D17:L17" si="0">D10*D11</f>
        <v>640000</v>
      </c>
      <c r="E17" s="104">
        <f t="shared" si="0"/>
        <v>780000</v>
      </c>
      <c r="F17" s="104">
        <f t="shared" si="0"/>
        <v>960000</v>
      </c>
      <c r="G17" s="104">
        <f t="shared" si="0"/>
        <v>1150000</v>
      </c>
      <c r="H17" s="104">
        <f t="shared" si="0"/>
        <v>1320000</v>
      </c>
      <c r="I17" s="104">
        <f t="shared" si="0"/>
        <v>1470000</v>
      </c>
      <c r="J17" s="104">
        <f t="shared" si="0"/>
        <v>1600000</v>
      </c>
      <c r="K17" s="104">
        <f t="shared" si="0"/>
        <v>1800000</v>
      </c>
      <c r="L17" s="104">
        <f t="shared" si="0"/>
        <v>2000000</v>
      </c>
      <c r="M17" s="13"/>
      <c r="N17" s="13"/>
    </row>
    <row r="18" spans="2:14" ht="17.100000000000001" customHeight="1">
      <c r="B18" s="108" t="s">
        <v>166</v>
      </c>
      <c r="C18" s="104">
        <f t="shared" ref="C18:L18" si="1">C10*C12</f>
        <v>550000</v>
      </c>
      <c r="D18" s="104">
        <f t="shared" si="1"/>
        <v>700000</v>
      </c>
      <c r="E18" s="104">
        <f t="shared" si="1"/>
        <v>900000</v>
      </c>
      <c r="F18" s="104">
        <f t="shared" si="1"/>
        <v>1040000</v>
      </c>
      <c r="G18" s="104">
        <f t="shared" si="1"/>
        <v>1250000</v>
      </c>
      <c r="H18" s="104">
        <f t="shared" si="1"/>
        <v>1440000</v>
      </c>
      <c r="I18" s="104">
        <f t="shared" si="1"/>
        <v>1610000</v>
      </c>
      <c r="J18" s="104">
        <f t="shared" si="1"/>
        <v>1760000</v>
      </c>
      <c r="K18" s="104">
        <f t="shared" si="1"/>
        <v>1980000</v>
      </c>
      <c r="L18" s="104">
        <f t="shared" si="1"/>
        <v>2200000</v>
      </c>
      <c r="M18" s="13"/>
      <c r="N18" s="13"/>
    </row>
    <row r="19" spans="2:14" ht="17.100000000000001" customHeight="1">
      <c r="B19" s="108" t="s">
        <v>169</v>
      </c>
      <c r="C19" s="94">
        <f>C13*C10</f>
        <v>800000</v>
      </c>
      <c r="D19" s="94">
        <f t="shared" ref="D19:L19" si="2">D13*D10</f>
        <v>1080000</v>
      </c>
      <c r="E19" s="94">
        <f t="shared" si="2"/>
        <v>1350000</v>
      </c>
      <c r="F19" s="94">
        <f t="shared" si="2"/>
        <v>1600000</v>
      </c>
      <c r="G19" s="94">
        <f t="shared" si="2"/>
        <v>1750000</v>
      </c>
      <c r="H19" s="94">
        <f t="shared" si="2"/>
        <v>2040000</v>
      </c>
      <c r="I19" s="94">
        <f t="shared" si="2"/>
        <v>2310000</v>
      </c>
      <c r="J19" s="94">
        <f t="shared" si="2"/>
        <v>2560000</v>
      </c>
      <c r="K19" s="94">
        <f t="shared" si="2"/>
        <v>2880000</v>
      </c>
      <c r="L19" s="94">
        <f t="shared" si="2"/>
        <v>3200000</v>
      </c>
      <c r="M19" s="13"/>
      <c r="N19" s="13"/>
    </row>
    <row r="20" spans="2:14" ht="10.5" customHeight="1">
      <c r="B20" s="106"/>
      <c r="C20" s="102"/>
      <c r="D20" s="102"/>
      <c r="E20" s="102"/>
      <c r="F20" s="102"/>
      <c r="G20" s="102"/>
      <c r="H20" s="102"/>
      <c r="I20" s="102"/>
      <c r="J20" s="102"/>
      <c r="K20" s="22"/>
      <c r="L20" s="22"/>
      <c r="M20" s="13"/>
      <c r="N20" s="13"/>
    </row>
    <row r="21" spans="2:14" ht="17.100000000000001" customHeight="1">
      <c r="B21" s="107" t="s">
        <v>147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3"/>
      <c r="N21" s="13"/>
    </row>
    <row r="22" spans="2:14" ht="17.100000000000001" customHeight="1">
      <c r="B22" s="108" t="s">
        <v>174</v>
      </c>
      <c r="C22" s="109">
        <v>1</v>
      </c>
      <c r="D22" s="109">
        <v>2</v>
      </c>
      <c r="E22" s="109">
        <v>3</v>
      </c>
      <c r="F22" s="109">
        <v>4</v>
      </c>
      <c r="G22" s="109">
        <v>5</v>
      </c>
      <c r="H22" s="109">
        <v>6</v>
      </c>
      <c r="I22" s="109">
        <v>7</v>
      </c>
      <c r="J22" s="109">
        <v>8</v>
      </c>
      <c r="K22" s="109">
        <v>9</v>
      </c>
      <c r="L22" s="109">
        <v>10</v>
      </c>
      <c r="M22" s="13"/>
      <c r="N22" s="13"/>
    </row>
    <row r="23" spans="2:14" ht="17.100000000000001" customHeight="1">
      <c r="B23" s="108" t="s">
        <v>156</v>
      </c>
      <c r="C23" s="104">
        <v>368398.80000000005</v>
      </c>
      <c r="D23" s="104">
        <v>494920.8000000001</v>
      </c>
      <c r="E23" s="104">
        <v>621442.80000000016</v>
      </c>
      <c r="F23" s="104">
        <v>747964.8</v>
      </c>
      <c r="G23" s="104">
        <v>874486.80000000016</v>
      </c>
      <c r="H23" s="104">
        <v>1001008.8000000002</v>
      </c>
      <c r="I23" s="104">
        <v>1127530.8000000003</v>
      </c>
      <c r="J23" s="104">
        <v>1254052.8</v>
      </c>
      <c r="K23" s="104">
        <v>1380574.8</v>
      </c>
      <c r="L23" s="104">
        <v>1507096.8</v>
      </c>
      <c r="M23" s="13"/>
      <c r="N23" s="13"/>
    </row>
    <row r="24" spans="2:14" ht="17.100000000000001" customHeight="1">
      <c r="B24" s="108" t="s">
        <v>166</v>
      </c>
      <c r="C24" s="5">
        <v>398752.20000000007</v>
      </c>
      <c r="D24" s="5">
        <v>546420.60000000009</v>
      </c>
      <c r="E24" s="5">
        <v>694089</v>
      </c>
      <c r="F24" s="5">
        <v>841757.40000000014</v>
      </c>
      <c r="G24" s="5">
        <v>989425.80000000016</v>
      </c>
      <c r="H24" s="5">
        <v>1137094.2000000002</v>
      </c>
      <c r="I24" s="5">
        <v>1284762.6000000001</v>
      </c>
      <c r="J24" s="5">
        <v>1432431</v>
      </c>
      <c r="K24" s="5">
        <v>1580099.4000000004</v>
      </c>
      <c r="L24" s="5">
        <v>1727767.8000000003</v>
      </c>
    </row>
    <row r="25" spans="2:14" ht="17.100000000000001" customHeight="1">
      <c r="B25" s="108" t="s">
        <v>169</v>
      </c>
      <c r="C25" s="104">
        <v>641068.56000000006</v>
      </c>
      <c r="D25" s="104">
        <v>830198.16000000015</v>
      </c>
      <c r="E25" s="104">
        <v>1019327.7600000002</v>
      </c>
      <c r="F25" s="104">
        <v>1208457.3600000001</v>
      </c>
      <c r="G25" s="104">
        <v>1397586.9600000002</v>
      </c>
      <c r="H25" s="104">
        <v>1586716.5600000003</v>
      </c>
      <c r="I25" s="104">
        <v>1775846.1600000004</v>
      </c>
      <c r="J25" s="104">
        <v>1964975.7600000005</v>
      </c>
      <c r="K25" s="104">
        <v>2154105.3600000003</v>
      </c>
      <c r="L25" s="104">
        <v>2343234.96</v>
      </c>
    </row>
    <row r="26" spans="2:14" ht="9" customHeight="1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2:14" ht="17.100000000000001" customHeight="1">
      <c r="B27" s="120" t="s">
        <v>176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</row>
    <row r="28" spans="2:14" ht="17.100000000000001" customHeight="1">
      <c r="B28" s="108" t="s">
        <v>174</v>
      </c>
      <c r="C28" s="109">
        <v>1</v>
      </c>
      <c r="D28" s="109">
        <v>2</v>
      </c>
      <c r="E28" s="109">
        <v>3</v>
      </c>
      <c r="F28" s="109">
        <v>4</v>
      </c>
      <c r="G28" s="109">
        <v>5</v>
      </c>
      <c r="H28" s="109">
        <v>6</v>
      </c>
      <c r="I28" s="109">
        <v>7</v>
      </c>
      <c r="J28" s="109">
        <v>8</v>
      </c>
      <c r="K28" s="109">
        <v>9</v>
      </c>
      <c r="L28" s="109">
        <v>10</v>
      </c>
    </row>
    <row r="29" spans="2:14" ht="17.100000000000001" customHeight="1">
      <c r="B29" s="108" t="s">
        <v>155</v>
      </c>
      <c r="C29" s="104">
        <f>C17-C23</f>
        <v>81601.199999999953</v>
      </c>
      <c r="D29" s="104">
        <f t="shared" ref="D29:L29" si="3">D17-D23</f>
        <v>145079.1999999999</v>
      </c>
      <c r="E29" s="104">
        <f t="shared" si="3"/>
        <v>158557.19999999984</v>
      </c>
      <c r="F29" s="104">
        <f t="shared" si="3"/>
        <v>212035.19999999995</v>
      </c>
      <c r="G29" s="104">
        <f t="shared" si="3"/>
        <v>275513.19999999984</v>
      </c>
      <c r="H29" s="104">
        <f t="shared" si="3"/>
        <v>318991.19999999984</v>
      </c>
      <c r="I29" s="104">
        <f t="shared" si="3"/>
        <v>342469.19999999972</v>
      </c>
      <c r="J29" s="104">
        <f t="shared" si="3"/>
        <v>345947.19999999995</v>
      </c>
      <c r="K29" s="104">
        <f t="shared" si="3"/>
        <v>419425.19999999995</v>
      </c>
      <c r="L29" s="104">
        <f t="shared" si="3"/>
        <v>492903.19999999995</v>
      </c>
    </row>
    <row r="30" spans="2:14" ht="17.100000000000001" customHeight="1">
      <c r="B30" s="108" t="s">
        <v>165</v>
      </c>
      <c r="C30" s="104">
        <f>C18-C24</f>
        <v>151247.79999999993</v>
      </c>
      <c r="D30" s="104">
        <f t="shared" ref="D30:L30" si="4">D18-D24</f>
        <v>153579.39999999991</v>
      </c>
      <c r="E30" s="104">
        <f t="shared" si="4"/>
        <v>205911</v>
      </c>
      <c r="F30" s="104">
        <f t="shared" si="4"/>
        <v>198242.59999999986</v>
      </c>
      <c r="G30" s="104">
        <f t="shared" si="4"/>
        <v>260574.19999999984</v>
      </c>
      <c r="H30" s="104">
        <f t="shared" si="4"/>
        <v>302905.79999999981</v>
      </c>
      <c r="I30" s="104">
        <f t="shared" si="4"/>
        <v>325237.39999999991</v>
      </c>
      <c r="J30" s="104">
        <f t="shared" si="4"/>
        <v>327569</v>
      </c>
      <c r="K30" s="104">
        <f t="shared" si="4"/>
        <v>399900.59999999963</v>
      </c>
      <c r="L30" s="104">
        <f t="shared" si="4"/>
        <v>472232.19999999972</v>
      </c>
    </row>
    <row r="31" spans="2:14" ht="17.100000000000001" customHeight="1">
      <c r="B31" s="108" t="s">
        <v>168</v>
      </c>
      <c r="C31" s="94">
        <f>C19-C25</f>
        <v>158931.43999999994</v>
      </c>
      <c r="D31" s="94">
        <f t="shared" ref="D31:L31" si="5">D19-D25</f>
        <v>249801.83999999985</v>
      </c>
      <c r="E31" s="94">
        <f t="shared" si="5"/>
        <v>330672.23999999976</v>
      </c>
      <c r="F31" s="94">
        <f t="shared" si="5"/>
        <v>391542.6399999999</v>
      </c>
      <c r="G31" s="94">
        <f t="shared" si="5"/>
        <v>352413.0399999998</v>
      </c>
      <c r="H31" s="94">
        <f t="shared" si="5"/>
        <v>453283.43999999971</v>
      </c>
      <c r="I31" s="94">
        <f t="shared" si="5"/>
        <v>534153.83999999962</v>
      </c>
      <c r="J31" s="94">
        <f t="shared" si="5"/>
        <v>595024.23999999953</v>
      </c>
      <c r="K31" s="94">
        <f t="shared" si="5"/>
        <v>725894.63999999966</v>
      </c>
      <c r="L31" s="94">
        <f t="shared" si="5"/>
        <v>856765.04</v>
      </c>
    </row>
    <row r="33" spans="2:13" ht="14.25">
      <c r="B33" s="120" t="s">
        <v>145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</row>
    <row r="34" spans="2:13" ht="14.25">
      <c r="B34" s="108" t="s">
        <v>130</v>
      </c>
      <c r="C34" s="109">
        <v>1</v>
      </c>
      <c r="D34" s="109">
        <v>2</v>
      </c>
      <c r="E34" s="109">
        <v>3</v>
      </c>
      <c r="F34" s="109">
        <v>4</v>
      </c>
      <c r="G34" s="109">
        <v>5</v>
      </c>
      <c r="H34" s="109">
        <v>6</v>
      </c>
      <c r="I34" s="109">
        <v>7</v>
      </c>
      <c r="J34" s="109">
        <v>8</v>
      </c>
      <c r="K34" s="109">
        <v>9</v>
      </c>
      <c r="L34" s="109">
        <v>10</v>
      </c>
    </row>
    <row r="35" spans="2:13" ht="14.25">
      <c r="B35" s="108" t="s">
        <v>155</v>
      </c>
      <c r="C35" s="116">
        <f>C29/C17</f>
        <v>0.18133599999999989</v>
      </c>
      <c r="D35" s="116">
        <f t="shared" ref="D35:L35" si="6">D29/D17</f>
        <v>0.22668624999999984</v>
      </c>
      <c r="E35" s="116">
        <f t="shared" si="6"/>
        <v>0.20327846153846132</v>
      </c>
      <c r="F35" s="116">
        <f t="shared" si="6"/>
        <v>0.22086999999999996</v>
      </c>
      <c r="G35" s="116">
        <f t="shared" si="6"/>
        <v>0.23957669565217377</v>
      </c>
      <c r="H35" s="116">
        <f t="shared" si="6"/>
        <v>0.24165999999999987</v>
      </c>
      <c r="I35" s="116">
        <f t="shared" si="6"/>
        <v>0.23297224489795898</v>
      </c>
      <c r="J35" s="116">
        <f t="shared" si="6"/>
        <v>0.21621699999999996</v>
      </c>
      <c r="K35" s="116">
        <f t="shared" si="6"/>
        <v>0.23301399999999997</v>
      </c>
      <c r="L35" s="116">
        <f t="shared" si="6"/>
        <v>0.24645159999999997</v>
      </c>
      <c r="M35" s="115">
        <f>AVERAGE(C35:L35)</f>
        <v>0.22420622520885938</v>
      </c>
    </row>
    <row r="36" spans="2:13" ht="14.25">
      <c r="B36" s="108" t="s">
        <v>165</v>
      </c>
      <c r="C36" s="116">
        <f t="shared" ref="C36:L36" si="7">C30/C18</f>
        <v>0.27499599999999985</v>
      </c>
      <c r="D36" s="116">
        <f t="shared" si="7"/>
        <v>0.21939914285714274</v>
      </c>
      <c r="E36" s="116">
        <f t="shared" si="7"/>
        <v>0.22878999999999999</v>
      </c>
      <c r="F36" s="116">
        <f t="shared" si="7"/>
        <v>0.19061788461538448</v>
      </c>
      <c r="G36" s="116">
        <f t="shared" si="7"/>
        <v>0.20845935999999987</v>
      </c>
      <c r="H36" s="116">
        <f t="shared" si="7"/>
        <v>0.21035124999999988</v>
      </c>
      <c r="I36" s="116">
        <f t="shared" si="7"/>
        <v>0.2020108074534161</v>
      </c>
      <c r="J36" s="116">
        <f t="shared" si="7"/>
        <v>0.18611875</v>
      </c>
      <c r="K36" s="116">
        <f t="shared" si="7"/>
        <v>0.20196999999999982</v>
      </c>
      <c r="L36" s="116">
        <f t="shared" si="7"/>
        <v>0.21465099999999987</v>
      </c>
      <c r="M36" s="115">
        <f t="shared" ref="M36:M37" si="8">AVERAGE(C36:L36)</f>
        <v>0.21373641949259428</v>
      </c>
    </row>
    <row r="37" spans="2:13" ht="14.25">
      <c r="B37" s="108" t="s">
        <v>168</v>
      </c>
      <c r="C37" s="116">
        <f t="shared" ref="C37:L37" si="9">C31/C19</f>
        <v>0.19866429999999993</v>
      </c>
      <c r="D37" s="116">
        <f t="shared" si="9"/>
        <v>0.23129799999999986</v>
      </c>
      <c r="E37" s="116">
        <f t="shared" si="9"/>
        <v>0.24494239999999981</v>
      </c>
      <c r="F37" s="116">
        <f t="shared" si="9"/>
        <v>0.24471414999999994</v>
      </c>
      <c r="G37" s="116">
        <f t="shared" si="9"/>
        <v>0.2013788799999999</v>
      </c>
      <c r="H37" s="116">
        <f t="shared" si="9"/>
        <v>0.22219776470588221</v>
      </c>
      <c r="I37" s="116">
        <f t="shared" si="9"/>
        <v>0.2312354285714284</v>
      </c>
      <c r="J37" s="116">
        <f t="shared" si="9"/>
        <v>0.23243134374999982</v>
      </c>
      <c r="K37" s="116">
        <f t="shared" si="9"/>
        <v>0.25204674999999988</v>
      </c>
      <c r="L37" s="116">
        <f t="shared" si="9"/>
        <v>0.26773907499999999</v>
      </c>
      <c r="M37" s="115">
        <f t="shared" si="8"/>
        <v>0.23266480920273097</v>
      </c>
    </row>
  </sheetData>
  <mergeCells count="4">
    <mergeCell ref="B7:M7"/>
    <mergeCell ref="B1:M1"/>
    <mergeCell ref="B27:L27"/>
    <mergeCell ref="B33:L33"/>
  </mergeCells>
  <phoneticPr fontId="2"/>
  <pageMargins left="0.23622047244094491" right="0.23622047244094491" top="0.74803149606299213" bottom="0.74803149606299213" header="0.31496062992125984" footer="0.31496062992125984"/>
  <pageSetup paperSize="9" scale="86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opLeftCell="A16" workbookViewId="0">
      <selection activeCell="E50" sqref="E50"/>
    </sheetView>
  </sheetViews>
  <sheetFormatPr defaultRowHeight="13.5"/>
  <cols>
    <col min="1" max="1" width="5.625" customWidth="1"/>
    <col min="2" max="2" width="14" customWidth="1"/>
    <col min="3" max="3" width="25.875" customWidth="1"/>
    <col min="4" max="4" width="10.25" customWidth="1"/>
    <col min="5" max="5" width="8.5" customWidth="1"/>
    <col min="6" max="6" width="7.875" customWidth="1"/>
    <col min="7" max="12" width="9.25" bestFit="1" customWidth="1"/>
  </cols>
  <sheetData>
    <row r="1" spans="1:14" ht="18.75">
      <c r="B1" s="123" t="s">
        <v>138</v>
      </c>
      <c r="C1" s="123"/>
      <c r="D1" s="1" t="s">
        <v>139</v>
      </c>
      <c r="E1" s="1"/>
      <c r="F1" s="1"/>
      <c r="G1" s="79"/>
      <c r="H1" s="79"/>
      <c r="I1" s="79"/>
    </row>
    <row r="2" spans="1:14">
      <c r="D2" t="s">
        <v>78</v>
      </c>
    </row>
    <row r="4" spans="1:14">
      <c r="A4" s="2"/>
      <c r="B4" s="2"/>
      <c r="C4" s="2"/>
      <c r="D4" s="2"/>
      <c r="E4" s="2"/>
      <c r="F4" s="122" t="s">
        <v>83</v>
      </c>
      <c r="G4" s="122"/>
      <c r="H4" s="122"/>
      <c r="I4" s="122" t="s">
        <v>87</v>
      </c>
      <c r="J4" s="122"/>
      <c r="K4" s="122"/>
      <c r="L4" s="2"/>
    </row>
    <row r="5" spans="1:14" s="74" customFormat="1">
      <c r="A5" s="80"/>
      <c r="B5" s="80" t="s">
        <v>88</v>
      </c>
      <c r="C5" s="80"/>
      <c r="D5" s="80" t="s">
        <v>128</v>
      </c>
      <c r="E5" s="80" t="s">
        <v>129</v>
      </c>
      <c r="F5" s="80" t="s">
        <v>79</v>
      </c>
      <c r="G5" s="80" t="s">
        <v>80</v>
      </c>
      <c r="H5" s="80" t="s">
        <v>81</v>
      </c>
      <c r="I5" s="80" t="s">
        <v>84</v>
      </c>
      <c r="J5" s="80" t="s">
        <v>85</v>
      </c>
      <c r="K5" s="80" t="s">
        <v>86</v>
      </c>
      <c r="L5" s="80" t="s">
        <v>117</v>
      </c>
    </row>
    <row r="6" spans="1:14">
      <c r="A6" s="2" t="s">
        <v>0</v>
      </c>
      <c r="B6" s="2"/>
      <c r="C6" s="2"/>
      <c r="D6" s="75" t="s">
        <v>1</v>
      </c>
      <c r="E6" s="76"/>
      <c r="F6" s="26"/>
      <c r="G6" s="2"/>
      <c r="H6" s="2"/>
      <c r="I6" s="2"/>
      <c r="J6" s="2"/>
      <c r="K6" s="5"/>
      <c r="L6" s="2"/>
    </row>
    <row r="7" spans="1:14">
      <c r="A7" s="2">
        <v>1</v>
      </c>
      <c r="B7" s="2" t="s">
        <v>103</v>
      </c>
      <c r="C7" s="3" t="s">
        <v>43</v>
      </c>
      <c r="D7" s="27"/>
      <c r="E7" s="27"/>
      <c r="F7" s="5"/>
      <c r="G7" s="5"/>
      <c r="H7" s="5">
        <v>9000</v>
      </c>
      <c r="I7" s="5"/>
      <c r="J7" s="9"/>
      <c r="K7" s="5">
        <v>12000</v>
      </c>
      <c r="L7" s="5"/>
    </row>
    <row r="8" spans="1:14" ht="20.100000000000001" customHeight="1">
      <c r="A8" s="2">
        <v>2</v>
      </c>
      <c r="B8" s="2" t="s">
        <v>105</v>
      </c>
      <c r="C8" s="2" t="s">
        <v>110</v>
      </c>
      <c r="D8" s="2"/>
      <c r="E8" s="2"/>
      <c r="F8" s="5">
        <v>2600</v>
      </c>
      <c r="G8" s="5">
        <v>0</v>
      </c>
      <c r="H8" s="5"/>
      <c r="I8" s="5">
        <v>2600</v>
      </c>
      <c r="J8" s="5">
        <v>0</v>
      </c>
      <c r="K8" s="5"/>
      <c r="L8" s="5"/>
    </row>
    <row r="9" spans="1:14" ht="20.100000000000001" customHeight="1">
      <c r="A9" s="2"/>
      <c r="B9" s="2"/>
      <c r="C9" s="2" t="s">
        <v>34</v>
      </c>
      <c r="D9" s="2"/>
      <c r="E9" s="2"/>
      <c r="F9" s="5">
        <v>1500</v>
      </c>
      <c r="G9" s="5">
        <v>0</v>
      </c>
      <c r="H9" s="5"/>
      <c r="I9" s="5">
        <v>1500</v>
      </c>
      <c r="J9" s="5">
        <v>0</v>
      </c>
      <c r="K9" s="5"/>
      <c r="L9" s="5"/>
    </row>
    <row r="10" spans="1:14" ht="20.100000000000001" customHeight="1">
      <c r="A10" s="2"/>
      <c r="B10" s="2"/>
      <c r="C10" s="2" t="s">
        <v>107</v>
      </c>
      <c r="D10" s="2"/>
      <c r="E10" s="2"/>
      <c r="F10" s="5">
        <v>600</v>
      </c>
      <c r="G10" s="5">
        <v>0</v>
      </c>
      <c r="H10" s="5"/>
      <c r="I10" s="5">
        <v>600</v>
      </c>
      <c r="J10" s="5">
        <v>0</v>
      </c>
      <c r="K10" s="5"/>
      <c r="L10" s="5"/>
    </row>
    <row r="11" spans="1:14" ht="20.100000000000001" customHeight="1">
      <c r="A11" s="2"/>
      <c r="B11" s="2"/>
      <c r="C11" s="2" t="s">
        <v>106</v>
      </c>
      <c r="D11" s="2"/>
      <c r="E11" s="2"/>
      <c r="F11" s="73"/>
      <c r="G11" s="5">
        <v>1300</v>
      </c>
      <c r="H11" s="5"/>
      <c r="I11" s="5"/>
      <c r="J11" s="5">
        <v>1300</v>
      </c>
      <c r="K11" s="5"/>
      <c r="L11" s="5"/>
    </row>
    <row r="12" spans="1:14" ht="20.100000000000001" customHeight="1">
      <c r="A12" s="2"/>
      <c r="B12" s="2"/>
      <c r="C12" s="2" t="s">
        <v>82</v>
      </c>
      <c r="D12" s="2"/>
      <c r="E12" s="2"/>
      <c r="F12" s="5"/>
      <c r="G12" s="5">
        <v>1000</v>
      </c>
      <c r="H12" s="5"/>
      <c r="I12" s="5"/>
      <c r="J12" s="5">
        <v>1000</v>
      </c>
      <c r="K12" s="5"/>
      <c r="L12" s="5"/>
    </row>
    <row r="13" spans="1:14" ht="20.100000000000001" customHeight="1">
      <c r="A13" s="2"/>
      <c r="B13" s="2"/>
      <c r="C13" s="2" t="s">
        <v>109</v>
      </c>
      <c r="D13" s="2"/>
      <c r="E13" s="2"/>
      <c r="F13" s="5">
        <v>1700</v>
      </c>
      <c r="G13" s="5">
        <v>1700</v>
      </c>
      <c r="H13" s="5">
        <v>9000</v>
      </c>
      <c r="I13" s="5">
        <v>1700</v>
      </c>
      <c r="J13" s="5">
        <v>1700</v>
      </c>
      <c r="K13" s="5">
        <v>22000</v>
      </c>
      <c r="L13" s="5"/>
    </row>
    <row r="14" spans="1:14" ht="33.75" customHeight="1">
      <c r="A14" s="2">
        <v>3</v>
      </c>
      <c r="B14" s="3" t="s">
        <v>104</v>
      </c>
      <c r="C14" s="3" t="s">
        <v>108</v>
      </c>
      <c r="D14" s="4"/>
      <c r="E14" s="4"/>
      <c r="F14" s="5">
        <v>1500</v>
      </c>
      <c r="G14" s="5">
        <v>1000</v>
      </c>
      <c r="H14" s="5"/>
      <c r="I14" s="5">
        <v>1500</v>
      </c>
      <c r="J14" s="9"/>
      <c r="K14" s="5"/>
      <c r="L14" s="8"/>
    </row>
    <row r="15" spans="1:14" ht="20.100000000000001" customHeight="1">
      <c r="A15" s="2"/>
      <c r="B15" s="3"/>
      <c r="C15" s="3" t="s">
        <v>39</v>
      </c>
      <c r="D15" s="4"/>
      <c r="E15" s="4"/>
      <c r="F15" s="5"/>
      <c r="G15" s="5">
        <v>1000</v>
      </c>
      <c r="H15" s="5"/>
      <c r="I15" s="5"/>
      <c r="J15" s="9">
        <v>1000</v>
      </c>
      <c r="K15" s="5">
        <v>22000</v>
      </c>
      <c r="L15" s="8"/>
    </row>
    <row r="16" spans="1:14" ht="20.100000000000001" customHeight="1">
      <c r="A16" s="2">
        <v>4</v>
      </c>
      <c r="B16" s="2" t="s">
        <v>111</v>
      </c>
      <c r="C16" s="3" t="s">
        <v>41</v>
      </c>
      <c r="D16" s="4">
        <v>0.34375</v>
      </c>
      <c r="E16" s="4">
        <v>0.4375</v>
      </c>
      <c r="F16" s="5"/>
      <c r="G16" s="5"/>
      <c r="H16" s="5"/>
      <c r="I16" s="5"/>
      <c r="J16" s="9"/>
      <c r="K16" s="5">
        <v>10000</v>
      </c>
      <c r="L16" s="8"/>
      <c r="N16" s="10"/>
    </row>
    <row r="17" spans="1:12">
      <c r="A17" s="2"/>
      <c r="B17" s="2"/>
      <c r="C17" s="2" t="s">
        <v>89</v>
      </c>
      <c r="D17" s="2"/>
      <c r="E17" s="26"/>
      <c r="F17" s="5">
        <v>12710</v>
      </c>
      <c r="G17" s="5"/>
      <c r="H17" s="5">
        <v>9000</v>
      </c>
      <c r="I17" s="5">
        <v>1500</v>
      </c>
      <c r="J17" s="5"/>
      <c r="K17" s="5"/>
      <c r="L17" s="5"/>
    </row>
    <row r="18" spans="1:12">
      <c r="A18" s="2"/>
      <c r="B18" s="2" t="s">
        <v>93</v>
      </c>
      <c r="C18" s="2" t="s">
        <v>91</v>
      </c>
      <c r="D18" s="2"/>
      <c r="E18" s="26"/>
      <c r="F18" s="5">
        <v>2000</v>
      </c>
      <c r="G18" s="5"/>
      <c r="H18" s="5"/>
      <c r="I18" s="5">
        <f>F18</f>
        <v>2000</v>
      </c>
      <c r="J18" s="5"/>
      <c r="K18" s="5"/>
      <c r="L18" s="5"/>
    </row>
    <row r="19" spans="1:12">
      <c r="A19" s="2"/>
      <c r="B19" s="2"/>
      <c r="C19" s="2" t="s">
        <v>90</v>
      </c>
      <c r="D19" s="2"/>
      <c r="E19" s="26"/>
      <c r="F19" s="73"/>
      <c r="G19" s="5">
        <v>2000</v>
      </c>
      <c r="H19" s="5"/>
      <c r="I19" s="2"/>
      <c r="J19" s="5">
        <f>G19</f>
        <v>2000</v>
      </c>
      <c r="K19" s="5">
        <v>15000</v>
      </c>
      <c r="L19" s="5"/>
    </row>
    <row r="20" spans="1:12">
      <c r="A20" s="2"/>
      <c r="B20" s="2"/>
      <c r="C20" s="2" t="s">
        <v>92</v>
      </c>
      <c r="D20" s="2"/>
      <c r="E20" s="26"/>
      <c r="F20" s="5"/>
      <c r="G20" s="5"/>
      <c r="H20" s="5">
        <v>9000</v>
      </c>
      <c r="I20" s="5"/>
      <c r="J20" s="5"/>
      <c r="K20" s="5"/>
      <c r="L20" s="5"/>
    </row>
    <row r="21" spans="1:12">
      <c r="A21" s="2">
        <v>5</v>
      </c>
      <c r="B21" s="2" t="s">
        <v>95</v>
      </c>
      <c r="C21" s="2" t="s">
        <v>94</v>
      </c>
      <c r="D21" s="2"/>
      <c r="E21" s="26"/>
      <c r="F21" s="5">
        <v>2000</v>
      </c>
      <c r="G21" s="5">
        <v>4000</v>
      </c>
      <c r="H21" s="73"/>
      <c r="I21" s="5">
        <v>2000</v>
      </c>
      <c r="J21" s="5">
        <v>2000</v>
      </c>
      <c r="K21" s="5">
        <v>22000</v>
      </c>
      <c r="L21" s="5"/>
    </row>
    <row r="22" spans="1:12">
      <c r="A22" s="2"/>
      <c r="B22" s="2"/>
      <c r="C22" s="2"/>
      <c r="D22" s="2"/>
      <c r="E22" s="26"/>
      <c r="F22" s="5"/>
      <c r="G22" s="5"/>
      <c r="H22" s="5">
        <v>9000</v>
      </c>
      <c r="I22" s="5"/>
      <c r="J22" s="5"/>
      <c r="K22" s="5"/>
      <c r="L22" s="5"/>
    </row>
    <row r="23" spans="1:12">
      <c r="A23" s="2">
        <v>6</v>
      </c>
      <c r="B23" s="2" t="s">
        <v>126</v>
      </c>
      <c r="C23" s="2" t="s">
        <v>112</v>
      </c>
      <c r="D23" s="2"/>
      <c r="E23" s="26"/>
      <c r="F23" s="5">
        <v>800</v>
      </c>
      <c r="G23" s="5">
        <v>2000</v>
      </c>
      <c r="H23" s="5"/>
      <c r="I23" s="5">
        <v>1800</v>
      </c>
      <c r="J23" s="5">
        <v>2000</v>
      </c>
      <c r="K23" s="5">
        <v>22000</v>
      </c>
      <c r="L23" s="5"/>
    </row>
    <row r="24" spans="1:12">
      <c r="A24" s="2"/>
      <c r="B24" s="2"/>
      <c r="C24" s="2"/>
      <c r="D24" s="2"/>
      <c r="E24" s="26"/>
      <c r="F24" s="5">
        <v>800</v>
      </c>
      <c r="G24" s="5"/>
      <c r="H24" s="5"/>
      <c r="I24" s="5">
        <v>1800</v>
      </c>
      <c r="J24" s="5"/>
      <c r="K24" s="5"/>
      <c r="L24" s="5"/>
    </row>
    <row r="25" spans="1:12">
      <c r="A25" s="2"/>
      <c r="B25" s="2"/>
      <c r="C25" s="2" t="s">
        <v>153</v>
      </c>
      <c r="D25" s="2"/>
      <c r="E25" s="26"/>
      <c r="F25" s="5">
        <v>690</v>
      </c>
      <c r="G25" s="5"/>
      <c r="H25" s="5">
        <v>9000</v>
      </c>
      <c r="I25" s="5"/>
      <c r="J25" s="5"/>
      <c r="K25" s="5"/>
      <c r="L25" s="5"/>
    </row>
    <row r="26" spans="1:12">
      <c r="A26" s="2">
        <v>7</v>
      </c>
      <c r="B26" s="2" t="s">
        <v>118</v>
      </c>
      <c r="C26" s="2" t="s">
        <v>154</v>
      </c>
      <c r="D26" s="2"/>
      <c r="E26" s="26"/>
      <c r="F26" s="5">
        <v>1000</v>
      </c>
      <c r="G26" s="5"/>
      <c r="H26" s="5"/>
      <c r="I26" s="5">
        <v>1000</v>
      </c>
      <c r="J26" s="5"/>
      <c r="K26" s="5">
        <v>22000</v>
      </c>
      <c r="L26" s="5"/>
    </row>
    <row r="27" spans="1:12">
      <c r="A27" s="2"/>
      <c r="B27" s="2"/>
      <c r="C27" s="2" t="s">
        <v>164</v>
      </c>
      <c r="D27" s="2"/>
      <c r="E27" s="26"/>
      <c r="F27" s="5">
        <v>1000</v>
      </c>
      <c r="G27" s="5"/>
      <c r="H27" s="5"/>
      <c r="I27" s="5"/>
      <c r="J27" s="5">
        <v>1000</v>
      </c>
      <c r="K27" s="5"/>
      <c r="L27" s="5"/>
    </row>
    <row r="28" spans="1:12">
      <c r="A28" s="2"/>
      <c r="B28" s="2"/>
      <c r="C28" s="2" t="s">
        <v>122</v>
      </c>
      <c r="D28" s="2"/>
      <c r="E28" s="26"/>
      <c r="F28" s="5"/>
      <c r="G28" s="5">
        <v>600</v>
      </c>
      <c r="H28" s="5"/>
      <c r="I28" s="5">
        <v>11000</v>
      </c>
      <c r="J28" s="5">
        <v>600</v>
      </c>
      <c r="K28" s="5"/>
      <c r="L28" s="5"/>
    </row>
    <row r="29" spans="1:12">
      <c r="A29" s="2"/>
      <c r="B29" s="2"/>
      <c r="C29" s="2" t="s">
        <v>113</v>
      </c>
      <c r="D29" s="2"/>
      <c r="E29" s="26"/>
      <c r="F29" s="5"/>
      <c r="G29" s="5"/>
      <c r="H29" s="5">
        <v>9000</v>
      </c>
      <c r="I29" s="5"/>
      <c r="J29" s="5"/>
      <c r="K29" s="5"/>
      <c r="L29" s="5"/>
    </row>
    <row r="30" spans="1:12">
      <c r="A30" s="2">
        <v>8</v>
      </c>
      <c r="B30" s="2" t="s">
        <v>125</v>
      </c>
      <c r="C30" s="2" t="s">
        <v>123</v>
      </c>
      <c r="D30" s="2"/>
      <c r="E30" s="26"/>
      <c r="F30" s="5"/>
      <c r="G30" s="5"/>
      <c r="H30" s="5"/>
      <c r="I30" s="5"/>
      <c r="J30" s="5"/>
      <c r="K30" s="5">
        <v>15000</v>
      </c>
      <c r="L30" s="5"/>
    </row>
    <row r="31" spans="1:12">
      <c r="A31" s="2"/>
      <c r="B31" s="2"/>
      <c r="C31" s="2"/>
      <c r="D31" s="2"/>
      <c r="E31" s="26"/>
      <c r="F31" s="5"/>
      <c r="G31" s="5"/>
      <c r="H31" s="5"/>
      <c r="I31" s="5"/>
      <c r="J31" s="5"/>
      <c r="K31" s="5"/>
      <c r="L31" s="5"/>
    </row>
    <row r="32" spans="1:12">
      <c r="A32" s="2" t="s">
        <v>124</v>
      </c>
      <c r="B32" s="2"/>
      <c r="C32" s="2"/>
      <c r="D32" s="2"/>
      <c r="E32" s="26"/>
      <c r="F32" s="5">
        <f t="shared" ref="F32:L32" si="0">SUM(F6:F31)</f>
        <v>28900</v>
      </c>
      <c r="G32" s="5">
        <f t="shared" si="0"/>
        <v>14600</v>
      </c>
      <c r="H32" s="5">
        <f t="shared" si="0"/>
        <v>63000</v>
      </c>
      <c r="I32" s="5">
        <f t="shared" si="0"/>
        <v>29000</v>
      </c>
      <c r="J32" s="5">
        <f t="shared" si="0"/>
        <v>12600</v>
      </c>
      <c r="K32" s="5">
        <f t="shared" si="0"/>
        <v>162000</v>
      </c>
      <c r="L32" s="5">
        <f t="shared" si="0"/>
        <v>0</v>
      </c>
    </row>
    <row r="33" spans="1:13">
      <c r="A33" s="2"/>
      <c r="B33" s="2"/>
      <c r="C33" s="2" t="s">
        <v>127</v>
      </c>
      <c r="D33" s="2"/>
      <c r="E33" s="26"/>
      <c r="F33" s="124">
        <f>SUM(F32:H32)</f>
        <v>106500</v>
      </c>
      <c r="G33" s="125"/>
      <c r="H33" s="126"/>
      <c r="I33" s="124">
        <f>SUM(I32:L32)</f>
        <v>203600</v>
      </c>
      <c r="J33" s="125"/>
      <c r="K33" s="125"/>
      <c r="L33" s="126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5"/>
      <c r="L34" s="2"/>
    </row>
    <row r="37" spans="1:13">
      <c r="A37" s="2"/>
      <c r="B37" s="2" t="s">
        <v>130</v>
      </c>
      <c r="C37" s="2" t="s">
        <v>133</v>
      </c>
      <c r="D37" s="2">
        <v>1</v>
      </c>
      <c r="E37" s="2">
        <v>2</v>
      </c>
      <c r="F37" s="2">
        <v>3</v>
      </c>
      <c r="G37" s="2">
        <v>4</v>
      </c>
      <c r="H37" s="2">
        <v>5</v>
      </c>
      <c r="I37" s="2">
        <v>6</v>
      </c>
      <c r="J37" s="2">
        <v>7</v>
      </c>
      <c r="K37" s="2">
        <v>8</v>
      </c>
      <c r="L37" s="2">
        <v>9</v>
      </c>
      <c r="M37" s="85">
        <v>10</v>
      </c>
    </row>
    <row r="38" spans="1:13">
      <c r="A38" s="127" t="s">
        <v>131</v>
      </c>
      <c r="B38" s="127"/>
      <c r="C38" s="5">
        <f>F33</f>
        <v>106500</v>
      </c>
      <c r="D38" s="5">
        <f>C38</f>
        <v>106500</v>
      </c>
      <c r="E38" s="5">
        <f>D38</f>
        <v>106500</v>
      </c>
      <c r="F38" s="5">
        <f t="shared" ref="F38:M38" si="1">E38</f>
        <v>106500</v>
      </c>
      <c r="G38" s="5">
        <f t="shared" si="1"/>
        <v>106500</v>
      </c>
      <c r="H38" s="5">
        <f t="shared" si="1"/>
        <v>106500</v>
      </c>
      <c r="I38" s="5">
        <f t="shared" si="1"/>
        <v>106500</v>
      </c>
      <c r="J38" s="5">
        <f t="shared" si="1"/>
        <v>106500</v>
      </c>
      <c r="K38" s="5">
        <f t="shared" si="1"/>
        <v>106500</v>
      </c>
      <c r="L38" s="5">
        <f t="shared" si="1"/>
        <v>106500</v>
      </c>
      <c r="M38" s="5">
        <f t="shared" si="1"/>
        <v>106500</v>
      </c>
    </row>
    <row r="39" spans="1:13">
      <c r="A39" s="122" t="s">
        <v>132</v>
      </c>
      <c r="B39" s="122"/>
      <c r="C39" s="5">
        <f>I33</f>
        <v>203600</v>
      </c>
      <c r="D39" s="5">
        <f>$C$39/D37</f>
        <v>203600</v>
      </c>
      <c r="E39" s="5">
        <f t="shared" ref="E39:M39" si="2">$C$39/E37</f>
        <v>101800</v>
      </c>
      <c r="F39" s="5">
        <f t="shared" si="2"/>
        <v>67866.666666666672</v>
      </c>
      <c r="G39" s="5">
        <f t="shared" si="2"/>
        <v>50900</v>
      </c>
      <c r="H39" s="5">
        <f t="shared" si="2"/>
        <v>40720</v>
      </c>
      <c r="I39" s="5">
        <f t="shared" si="2"/>
        <v>33933.333333333336</v>
      </c>
      <c r="J39" s="5">
        <f t="shared" si="2"/>
        <v>29085.714285714286</v>
      </c>
      <c r="K39" s="5">
        <f t="shared" si="2"/>
        <v>25450</v>
      </c>
      <c r="L39" s="5">
        <f t="shared" si="2"/>
        <v>22622.222222222223</v>
      </c>
      <c r="M39" s="5">
        <f t="shared" si="2"/>
        <v>20360</v>
      </c>
    </row>
    <row r="40" spans="1:13">
      <c r="A40" s="2"/>
      <c r="B40" s="2" t="s">
        <v>134</v>
      </c>
      <c r="C40" s="2"/>
      <c r="D40" s="5">
        <f>SUM(D38:D39)</f>
        <v>310100</v>
      </c>
      <c r="E40" s="5">
        <f t="shared" ref="E40:L40" si="3">SUM(E38:E39)</f>
        <v>208300</v>
      </c>
      <c r="F40" s="5">
        <f t="shared" si="3"/>
        <v>174366.66666666669</v>
      </c>
      <c r="G40" s="5">
        <f t="shared" si="3"/>
        <v>157400</v>
      </c>
      <c r="H40" s="5">
        <f t="shared" si="3"/>
        <v>147220</v>
      </c>
      <c r="I40" s="5">
        <f t="shared" si="3"/>
        <v>140433.33333333334</v>
      </c>
      <c r="J40" s="5">
        <f t="shared" si="3"/>
        <v>135585.71428571429</v>
      </c>
      <c r="K40" s="5">
        <f t="shared" si="3"/>
        <v>131950</v>
      </c>
      <c r="L40" s="5">
        <f t="shared" si="3"/>
        <v>129122.22222222222</v>
      </c>
      <c r="M40" s="5">
        <f t="shared" ref="M40" si="4">SUM(M38:M39)</f>
        <v>126860</v>
      </c>
    </row>
    <row r="41" spans="1:13">
      <c r="A41" s="2"/>
      <c r="B41" s="2" t="s">
        <v>136</v>
      </c>
      <c r="C41" s="77">
        <v>0.08</v>
      </c>
      <c r="D41" s="5">
        <f>D40*1.08</f>
        <v>334908</v>
      </c>
      <c r="E41" s="5">
        <f t="shared" ref="E41:L41" si="5">E40*1.08</f>
        <v>224964.00000000003</v>
      </c>
      <c r="F41" s="5">
        <f t="shared" si="5"/>
        <v>188316.00000000003</v>
      </c>
      <c r="G41" s="5">
        <f t="shared" si="5"/>
        <v>169992</v>
      </c>
      <c r="H41" s="5">
        <f t="shared" si="5"/>
        <v>158997.6</v>
      </c>
      <c r="I41" s="5">
        <f t="shared" si="5"/>
        <v>151668.00000000003</v>
      </c>
      <c r="J41" s="5">
        <f t="shared" si="5"/>
        <v>146432.57142857145</v>
      </c>
      <c r="K41" s="5">
        <f t="shared" si="5"/>
        <v>142506</v>
      </c>
      <c r="L41" s="5">
        <f t="shared" si="5"/>
        <v>139452</v>
      </c>
      <c r="M41" s="5">
        <f t="shared" ref="M41" si="6">M40*1.08</f>
        <v>137008.80000000002</v>
      </c>
    </row>
    <row r="42" spans="1:13">
      <c r="A42" s="2"/>
      <c r="B42" s="2" t="s">
        <v>135</v>
      </c>
      <c r="C42" s="77">
        <v>0.1</v>
      </c>
      <c r="D42" s="5">
        <f>D41*1.1</f>
        <v>368398.80000000005</v>
      </c>
      <c r="E42" s="5">
        <f t="shared" ref="E42:L42" si="7">E41*1.1</f>
        <v>247460.40000000005</v>
      </c>
      <c r="F42" s="5">
        <f t="shared" si="7"/>
        <v>207147.60000000003</v>
      </c>
      <c r="G42" s="5">
        <f t="shared" si="7"/>
        <v>186991.2</v>
      </c>
      <c r="H42" s="5">
        <f t="shared" si="7"/>
        <v>174897.36000000002</v>
      </c>
      <c r="I42" s="5">
        <f t="shared" si="7"/>
        <v>166834.80000000005</v>
      </c>
      <c r="J42" s="5">
        <f t="shared" si="7"/>
        <v>161075.8285714286</v>
      </c>
      <c r="K42" s="5">
        <f t="shared" si="7"/>
        <v>156756.6</v>
      </c>
      <c r="L42" s="5">
        <f t="shared" si="7"/>
        <v>153397.20000000001</v>
      </c>
      <c r="M42" s="5">
        <f t="shared" ref="M42" si="8">M41*1.1</f>
        <v>150709.68000000002</v>
      </c>
    </row>
    <row r="43" spans="1:13">
      <c r="A43" s="2"/>
      <c r="B43" s="2"/>
      <c r="C43" s="77">
        <v>0.2</v>
      </c>
      <c r="D43" s="5">
        <f>D41*1.2</f>
        <v>401889.6</v>
      </c>
      <c r="E43" s="5">
        <f t="shared" ref="E43:L43" si="9">E41*1.2</f>
        <v>269956.80000000005</v>
      </c>
      <c r="F43" s="5">
        <f t="shared" si="9"/>
        <v>225979.20000000004</v>
      </c>
      <c r="G43" s="5">
        <f t="shared" si="9"/>
        <v>203990.39999999999</v>
      </c>
      <c r="H43" s="5">
        <f t="shared" si="9"/>
        <v>190797.12</v>
      </c>
      <c r="I43" s="5">
        <f t="shared" si="9"/>
        <v>182001.60000000003</v>
      </c>
      <c r="J43" s="5">
        <f t="shared" si="9"/>
        <v>175719.08571428573</v>
      </c>
      <c r="K43" s="5">
        <f t="shared" si="9"/>
        <v>171007.19999999998</v>
      </c>
      <c r="L43" s="5">
        <f t="shared" si="9"/>
        <v>167342.39999999999</v>
      </c>
      <c r="M43" s="5">
        <f t="shared" ref="M43" si="10">M41*1.2</f>
        <v>164410.56000000003</v>
      </c>
    </row>
    <row r="44" spans="1:13">
      <c r="A44" s="2"/>
      <c r="B44" s="2"/>
      <c r="C44" s="77">
        <v>0.25</v>
      </c>
      <c r="D44" s="5">
        <f>D41*1.25</f>
        <v>418635</v>
      </c>
      <c r="E44" s="78">
        <f t="shared" ref="E44:L44" si="11">E41*1.25</f>
        <v>281205.00000000006</v>
      </c>
      <c r="F44" s="78">
        <f t="shared" si="11"/>
        <v>235395.00000000003</v>
      </c>
      <c r="G44" s="78">
        <f t="shared" si="11"/>
        <v>212490</v>
      </c>
      <c r="H44" s="5">
        <f t="shared" si="11"/>
        <v>198747</v>
      </c>
      <c r="I44" s="5">
        <f t="shared" si="11"/>
        <v>189585.00000000003</v>
      </c>
      <c r="J44" s="5">
        <f t="shared" si="11"/>
        <v>183040.71428571432</v>
      </c>
      <c r="K44" s="5">
        <f t="shared" si="11"/>
        <v>178132.5</v>
      </c>
      <c r="L44" s="5">
        <f t="shared" si="11"/>
        <v>174315</v>
      </c>
      <c r="M44" s="5">
        <f t="shared" ref="M44" si="12">M41*1.25</f>
        <v>171261.00000000003</v>
      </c>
    </row>
    <row r="45" spans="1:13">
      <c r="A45" s="2"/>
      <c r="B45" s="2"/>
      <c r="C45" s="77">
        <v>0.3</v>
      </c>
      <c r="D45" s="5">
        <f>D41*1.3</f>
        <v>435380.4</v>
      </c>
      <c r="E45" s="5">
        <f t="shared" ref="E45:L45" si="13">E41*1.3</f>
        <v>292453.20000000007</v>
      </c>
      <c r="F45" s="5">
        <f t="shared" si="13"/>
        <v>244810.80000000005</v>
      </c>
      <c r="G45" s="78">
        <f t="shared" si="13"/>
        <v>220989.6</v>
      </c>
      <c r="H45" s="78">
        <f t="shared" si="13"/>
        <v>206696.88</v>
      </c>
      <c r="I45" s="78">
        <f t="shared" si="13"/>
        <v>197168.40000000005</v>
      </c>
      <c r="J45" s="78">
        <f t="shared" si="13"/>
        <v>190362.34285714288</v>
      </c>
      <c r="K45" s="5">
        <f t="shared" si="13"/>
        <v>185257.80000000002</v>
      </c>
      <c r="L45" s="5">
        <f t="shared" si="13"/>
        <v>181287.6</v>
      </c>
      <c r="M45" s="5">
        <f t="shared" ref="M45" si="14">M41*1.3</f>
        <v>178111.44000000003</v>
      </c>
    </row>
    <row r="46" spans="1:13">
      <c r="A46" s="2"/>
      <c r="B46" s="2"/>
      <c r="C46" s="77">
        <v>0.35</v>
      </c>
      <c r="D46" s="5">
        <f>D41*1.35</f>
        <v>452125.80000000005</v>
      </c>
      <c r="E46" s="5">
        <f t="shared" ref="E46:L46" si="15">E41*1.35</f>
        <v>303701.40000000008</v>
      </c>
      <c r="F46" s="5">
        <f t="shared" si="15"/>
        <v>254226.60000000006</v>
      </c>
      <c r="G46" s="5">
        <f t="shared" si="15"/>
        <v>229489.2</v>
      </c>
      <c r="H46" s="5">
        <f t="shared" si="15"/>
        <v>214646.76</v>
      </c>
      <c r="I46" s="5">
        <f t="shared" si="15"/>
        <v>204751.80000000005</v>
      </c>
      <c r="J46" s="5">
        <f t="shared" si="15"/>
        <v>197683.97142857147</v>
      </c>
      <c r="K46" s="83">
        <f t="shared" si="15"/>
        <v>192383.1</v>
      </c>
      <c r="L46" s="83">
        <f t="shared" si="15"/>
        <v>188260.2</v>
      </c>
      <c r="M46" s="83">
        <f t="shared" ref="M46" si="16">M41*1.35</f>
        <v>184961.88000000003</v>
      </c>
    </row>
    <row r="47" spans="1:13">
      <c r="A47" s="13"/>
      <c r="B47" s="13"/>
      <c r="C47" s="81"/>
      <c r="D47" s="20"/>
      <c r="E47" s="20"/>
      <c r="F47" s="20"/>
      <c r="G47" s="20"/>
      <c r="H47" s="20"/>
      <c r="I47" s="20"/>
      <c r="J47" s="20"/>
      <c r="K47" s="82"/>
      <c r="L47" s="82"/>
    </row>
    <row r="48" spans="1:13">
      <c r="K48" s="84"/>
      <c r="L48" s="84"/>
    </row>
    <row r="49" spans="2:14" ht="14.25">
      <c r="B49" s="2" t="s">
        <v>63</v>
      </c>
      <c r="C49" s="2"/>
      <c r="D49" s="104">
        <v>450000</v>
      </c>
      <c r="E49" s="104">
        <v>320000</v>
      </c>
      <c r="F49" s="104">
        <v>260000</v>
      </c>
      <c r="G49" s="104">
        <v>240000</v>
      </c>
      <c r="H49" s="104">
        <v>230000</v>
      </c>
      <c r="I49" s="104">
        <v>220000</v>
      </c>
      <c r="J49" s="104">
        <v>210000</v>
      </c>
      <c r="K49" s="104">
        <v>200000</v>
      </c>
      <c r="L49" s="104">
        <v>200000</v>
      </c>
      <c r="M49" s="104">
        <v>200000</v>
      </c>
    </row>
    <row r="50" spans="2:14">
      <c r="B50" s="2" t="s">
        <v>140</v>
      </c>
      <c r="C50" s="2"/>
      <c r="D50" s="5">
        <f>D37*D49</f>
        <v>450000</v>
      </c>
      <c r="E50" s="5">
        <f>E37*E49</f>
        <v>640000</v>
      </c>
      <c r="F50" s="5">
        <f>F37*F49</f>
        <v>780000</v>
      </c>
      <c r="G50" s="5">
        <f t="shared" ref="G50:M50" si="17">G37*G49</f>
        <v>960000</v>
      </c>
      <c r="H50" s="5">
        <f t="shared" si="17"/>
        <v>1150000</v>
      </c>
      <c r="I50" s="5">
        <f t="shared" si="17"/>
        <v>1320000</v>
      </c>
      <c r="J50" s="5">
        <f t="shared" si="17"/>
        <v>1470000</v>
      </c>
      <c r="K50" s="5">
        <f t="shared" si="17"/>
        <v>1600000</v>
      </c>
      <c r="L50" s="5">
        <f t="shared" si="17"/>
        <v>1800000</v>
      </c>
      <c r="M50" s="5">
        <f t="shared" si="17"/>
        <v>2000000</v>
      </c>
    </row>
    <row r="51" spans="2:14">
      <c r="B51" s="2" t="s">
        <v>141</v>
      </c>
      <c r="C51" s="2"/>
      <c r="D51" s="5">
        <f>D40*D37</f>
        <v>310100</v>
      </c>
      <c r="E51" s="5">
        <f t="shared" ref="E51:M51" si="18">E40*E37</f>
        <v>416600</v>
      </c>
      <c r="F51" s="5">
        <f t="shared" si="18"/>
        <v>523100.00000000006</v>
      </c>
      <c r="G51" s="5">
        <f t="shared" si="18"/>
        <v>629600</v>
      </c>
      <c r="H51" s="5">
        <f t="shared" si="18"/>
        <v>736100</v>
      </c>
      <c r="I51" s="5">
        <f t="shared" si="18"/>
        <v>842600</v>
      </c>
      <c r="J51" s="5">
        <f t="shared" si="18"/>
        <v>949100</v>
      </c>
      <c r="K51" s="5">
        <f t="shared" si="18"/>
        <v>1055600</v>
      </c>
      <c r="L51" s="5">
        <f t="shared" si="18"/>
        <v>1162100</v>
      </c>
      <c r="M51" s="5">
        <f t="shared" si="18"/>
        <v>1268600</v>
      </c>
    </row>
    <row r="52" spans="2:14">
      <c r="B52" s="7" t="s">
        <v>142</v>
      </c>
      <c r="C52" s="2" t="s">
        <v>195</v>
      </c>
      <c r="D52" s="5">
        <f>D51*1.1</f>
        <v>341110</v>
      </c>
      <c r="E52" s="5">
        <f t="shared" ref="E52:M52" si="19">E51*1.1</f>
        <v>458260.00000000006</v>
      </c>
      <c r="F52" s="5">
        <f t="shared" si="19"/>
        <v>575410.00000000012</v>
      </c>
      <c r="G52" s="5">
        <f t="shared" si="19"/>
        <v>692560</v>
      </c>
      <c r="H52" s="5">
        <f t="shared" si="19"/>
        <v>809710.00000000012</v>
      </c>
      <c r="I52" s="5">
        <f t="shared" si="19"/>
        <v>926860.00000000012</v>
      </c>
      <c r="J52" s="5">
        <f t="shared" si="19"/>
        <v>1044010.0000000001</v>
      </c>
      <c r="K52" s="5">
        <f t="shared" si="19"/>
        <v>1161160</v>
      </c>
      <c r="L52" s="5">
        <f t="shared" si="19"/>
        <v>1278310</v>
      </c>
      <c r="M52" s="5">
        <f t="shared" si="19"/>
        <v>1395460</v>
      </c>
    </row>
    <row r="53" spans="2:14">
      <c r="B53" s="7" t="s">
        <v>193</v>
      </c>
      <c r="C53" s="77" t="s">
        <v>194</v>
      </c>
      <c r="D53" s="5">
        <f>D52*1.08</f>
        <v>368398.80000000005</v>
      </c>
      <c r="E53" s="5">
        <f t="shared" ref="E53:M53" si="20">E52*1.08</f>
        <v>494920.8000000001</v>
      </c>
      <c r="F53" s="5">
        <f t="shared" si="20"/>
        <v>621442.80000000016</v>
      </c>
      <c r="G53" s="5">
        <f t="shared" si="20"/>
        <v>747964.8</v>
      </c>
      <c r="H53" s="5">
        <f t="shared" si="20"/>
        <v>874486.80000000016</v>
      </c>
      <c r="I53" s="5">
        <f t="shared" si="20"/>
        <v>1001008.8000000002</v>
      </c>
      <c r="J53" s="5">
        <f t="shared" si="20"/>
        <v>1127530.8000000003</v>
      </c>
      <c r="K53" s="5">
        <f t="shared" si="20"/>
        <v>1254052.8</v>
      </c>
      <c r="L53" s="5">
        <f t="shared" si="20"/>
        <v>1380574.8</v>
      </c>
      <c r="M53" s="5">
        <f t="shared" si="20"/>
        <v>1507096.8</v>
      </c>
    </row>
    <row r="54" spans="2:14">
      <c r="B54" s="7" t="s">
        <v>144</v>
      </c>
      <c r="C54" s="2"/>
      <c r="D54" s="19">
        <f>D50-D53</f>
        <v>81601.199999999953</v>
      </c>
      <c r="E54" s="19">
        <f t="shared" ref="E54:M54" si="21">E50-E53</f>
        <v>145079.1999999999</v>
      </c>
      <c r="F54" s="19">
        <f t="shared" si="21"/>
        <v>158557.19999999984</v>
      </c>
      <c r="G54" s="19">
        <f t="shared" si="21"/>
        <v>212035.19999999995</v>
      </c>
      <c r="H54" s="19">
        <f t="shared" si="21"/>
        <v>275513.19999999984</v>
      </c>
      <c r="I54" s="19">
        <f t="shared" si="21"/>
        <v>318991.19999999984</v>
      </c>
      <c r="J54" s="19">
        <f t="shared" si="21"/>
        <v>342469.19999999972</v>
      </c>
      <c r="K54" s="19">
        <f t="shared" si="21"/>
        <v>345947.19999999995</v>
      </c>
      <c r="L54" s="19">
        <f t="shared" si="21"/>
        <v>419425.19999999995</v>
      </c>
      <c r="M54" s="19">
        <f t="shared" si="21"/>
        <v>492903.19999999995</v>
      </c>
    </row>
    <row r="55" spans="2:14">
      <c r="B55" s="7" t="s">
        <v>145</v>
      </c>
      <c r="C55" s="2"/>
      <c r="D55" s="86">
        <f>D54/D50</f>
        <v>0.18133599999999989</v>
      </c>
      <c r="E55" s="86">
        <f t="shared" ref="E55:M55" si="22">E54/E50</f>
        <v>0.22668624999999984</v>
      </c>
      <c r="F55" s="86">
        <f t="shared" si="22"/>
        <v>0.20327846153846132</v>
      </c>
      <c r="G55" s="86">
        <f t="shared" si="22"/>
        <v>0.22086999999999996</v>
      </c>
      <c r="H55" s="86">
        <f t="shared" si="22"/>
        <v>0.23957669565217377</v>
      </c>
      <c r="I55" s="86">
        <f t="shared" si="22"/>
        <v>0.24165999999999987</v>
      </c>
      <c r="J55" s="86">
        <f t="shared" si="22"/>
        <v>0.23297224489795898</v>
      </c>
      <c r="K55" s="86">
        <f t="shared" si="22"/>
        <v>0.21621699999999996</v>
      </c>
      <c r="L55" s="86">
        <f t="shared" si="22"/>
        <v>0.23301399999999997</v>
      </c>
      <c r="M55" s="86">
        <f t="shared" si="22"/>
        <v>0.24645159999999997</v>
      </c>
      <c r="N55" s="115">
        <f>AVERAGE(D55:M55)</f>
        <v>0.22420622520885938</v>
      </c>
    </row>
  </sheetData>
  <mergeCells count="7">
    <mergeCell ref="A39:B39"/>
    <mergeCell ref="B1:C1"/>
    <mergeCell ref="F4:H4"/>
    <mergeCell ref="I4:K4"/>
    <mergeCell ref="F33:H33"/>
    <mergeCell ref="I33:L33"/>
    <mergeCell ref="A38:B38"/>
  </mergeCells>
  <phoneticPr fontId="2"/>
  <pageMargins left="0.70866141732283472" right="0.70866141732283472" top="0.74803149606299213" bottom="0.74803149606299213" header="0.31496062992125984" footer="0.31496062992125984"/>
  <pageSetup paperSize="9" scale="6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opLeftCell="A20" workbookViewId="0">
      <selection activeCell="S51" sqref="S51"/>
    </sheetView>
  </sheetViews>
  <sheetFormatPr defaultRowHeight="13.5"/>
  <cols>
    <col min="1" max="1" width="5.625" customWidth="1"/>
    <col min="2" max="2" width="14" customWidth="1"/>
    <col min="3" max="3" width="25.875" customWidth="1"/>
    <col min="4" max="4" width="10.25" customWidth="1"/>
    <col min="5" max="5" width="8.5" customWidth="1"/>
    <col min="6" max="6" width="7.875" customWidth="1"/>
    <col min="7" max="12" width="9.25" bestFit="1" customWidth="1"/>
  </cols>
  <sheetData>
    <row r="1" spans="1:14" ht="18.75">
      <c r="B1" s="123" t="s">
        <v>138</v>
      </c>
      <c r="C1" s="123"/>
      <c r="D1" s="1" t="s">
        <v>139</v>
      </c>
      <c r="E1" s="1"/>
      <c r="F1" s="1"/>
      <c r="G1" s="79"/>
      <c r="H1" s="79"/>
      <c r="I1" s="79"/>
    </row>
    <row r="2" spans="1:14">
      <c r="D2" t="s">
        <v>78</v>
      </c>
    </row>
    <row r="4" spans="1:14">
      <c r="A4" s="2"/>
      <c r="B4" s="2"/>
      <c r="C4" s="2"/>
      <c r="D4" s="2"/>
      <c r="E4" s="2"/>
      <c r="F4" s="122" t="s">
        <v>83</v>
      </c>
      <c r="G4" s="122"/>
      <c r="H4" s="122"/>
      <c r="I4" s="122" t="s">
        <v>87</v>
      </c>
      <c r="J4" s="122"/>
      <c r="K4" s="122"/>
      <c r="L4" s="2"/>
    </row>
    <row r="5" spans="1:14" s="74" customFormat="1">
      <c r="A5" s="25"/>
      <c r="B5" s="25" t="s">
        <v>88</v>
      </c>
      <c r="C5" s="25"/>
      <c r="D5" s="25" t="s">
        <v>128</v>
      </c>
      <c r="E5" s="25" t="s">
        <v>129</v>
      </c>
      <c r="F5" s="25" t="s">
        <v>79</v>
      </c>
      <c r="G5" s="25" t="s">
        <v>80</v>
      </c>
      <c r="H5" s="25" t="s">
        <v>81</v>
      </c>
      <c r="I5" s="25" t="s">
        <v>84</v>
      </c>
      <c r="J5" s="25" t="s">
        <v>85</v>
      </c>
      <c r="K5" s="25" t="s">
        <v>86</v>
      </c>
      <c r="L5" s="25" t="s">
        <v>117</v>
      </c>
    </row>
    <row r="6" spans="1:14">
      <c r="A6" s="2" t="s">
        <v>0</v>
      </c>
      <c r="B6" s="2"/>
      <c r="C6" s="2"/>
      <c r="D6" s="75" t="s">
        <v>1</v>
      </c>
      <c r="E6" s="76"/>
      <c r="F6" s="26"/>
      <c r="G6" s="2"/>
      <c r="H6" s="2"/>
      <c r="I6" s="2"/>
      <c r="J6" s="2"/>
      <c r="K6" s="5"/>
      <c r="L6" s="2"/>
    </row>
    <row r="7" spans="1:14">
      <c r="A7" s="2">
        <v>1</v>
      </c>
      <c r="B7" s="2" t="s">
        <v>103</v>
      </c>
      <c r="C7" s="3" t="s">
        <v>43</v>
      </c>
      <c r="D7" s="27"/>
      <c r="E7" s="27"/>
      <c r="F7" s="5"/>
      <c r="G7" s="5"/>
      <c r="H7" s="5">
        <v>9000</v>
      </c>
      <c r="I7" s="5"/>
      <c r="J7" s="9"/>
      <c r="K7" s="5">
        <v>12000</v>
      </c>
      <c r="L7" s="5"/>
    </row>
    <row r="8" spans="1:14" ht="20.100000000000001" customHeight="1">
      <c r="A8" s="2">
        <v>2</v>
      </c>
      <c r="B8" s="2" t="s">
        <v>105</v>
      </c>
      <c r="C8" s="2" t="s">
        <v>110</v>
      </c>
      <c r="D8" s="2"/>
      <c r="E8" s="2"/>
      <c r="F8" s="5">
        <v>2600</v>
      </c>
      <c r="G8" s="5">
        <v>0</v>
      </c>
      <c r="H8" s="5"/>
      <c r="I8" s="5">
        <v>2600</v>
      </c>
      <c r="J8" s="5">
        <v>0</v>
      </c>
      <c r="K8" s="5"/>
      <c r="L8" s="5"/>
    </row>
    <row r="9" spans="1:14" ht="20.100000000000001" customHeight="1">
      <c r="A9" s="2"/>
      <c r="B9" s="2"/>
      <c r="C9" s="2" t="s">
        <v>34</v>
      </c>
      <c r="D9" s="2"/>
      <c r="E9" s="2"/>
      <c r="F9" s="5">
        <v>1500</v>
      </c>
      <c r="G9" s="5">
        <v>0</v>
      </c>
      <c r="H9" s="5"/>
      <c r="I9" s="5">
        <v>1500</v>
      </c>
      <c r="J9" s="5">
        <v>0</v>
      </c>
      <c r="K9" s="5"/>
      <c r="L9" s="5"/>
    </row>
    <row r="10" spans="1:14" ht="20.100000000000001" customHeight="1">
      <c r="A10" s="2"/>
      <c r="B10" s="2"/>
      <c r="C10" s="2" t="s">
        <v>107</v>
      </c>
      <c r="D10" s="2"/>
      <c r="E10" s="2"/>
      <c r="F10" s="5">
        <v>600</v>
      </c>
      <c r="G10" s="5">
        <v>0</v>
      </c>
      <c r="H10" s="5"/>
      <c r="I10" s="5">
        <v>600</v>
      </c>
      <c r="J10" s="5">
        <v>0</v>
      </c>
      <c r="K10" s="5"/>
      <c r="L10" s="5"/>
    </row>
    <row r="11" spans="1:14" ht="20.100000000000001" customHeight="1">
      <c r="A11" s="2"/>
      <c r="B11" s="2"/>
      <c r="C11" s="2" t="s">
        <v>106</v>
      </c>
      <c r="D11" s="2"/>
      <c r="E11" s="2"/>
      <c r="F11" s="73"/>
      <c r="G11" s="5">
        <v>1300</v>
      </c>
      <c r="H11" s="5"/>
      <c r="I11" s="5"/>
      <c r="J11" s="5">
        <v>1300</v>
      </c>
      <c r="K11" s="5"/>
      <c r="L11" s="5"/>
    </row>
    <row r="12" spans="1:14" ht="20.100000000000001" customHeight="1">
      <c r="A12" s="2"/>
      <c r="B12" s="2"/>
      <c r="C12" s="2" t="s">
        <v>82</v>
      </c>
      <c r="D12" s="2"/>
      <c r="E12" s="2"/>
      <c r="F12" s="5"/>
      <c r="G12" s="5">
        <v>1000</v>
      </c>
      <c r="H12" s="5"/>
      <c r="I12" s="5"/>
      <c r="J12" s="5">
        <v>1000</v>
      </c>
      <c r="K12" s="5"/>
      <c r="L12" s="5"/>
    </row>
    <row r="13" spans="1:14" ht="20.100000000000001" customHeight="1">
      <c r="A13" s="2"/>
      <c r="B13" s="2"/>
      <c r="C13" s="2" t="s">
        <v>109</v>
      </c>
      <c r="D13" s="2"/>
      <c r="E13" s="2"/>
      <c r="F13" s="5">
        <v>1700</v>
      </c>
      <c r="G13" s="5">
        <v>1700</v>
      </c>
      <c r="H13" s="5">
        <v>9000</v>
      </c>
      <c r="I13" s="5">
        <v>1700</v>
      </c>
      <c r="J13" s="5">
        <v>1700</v>
      </c>
      <c r="K13" s="5">
        <v>22000</v>
      </c>
      <c r="L13" s="5"/>
    </row>
    <row r="14" spans="1:14" ht="33.75" customHeight="1">
      <c r="A14" s="2">
        <v>3</v>
      </c>
      <c r="B14" s="3" t="s">
        <v>104</v>
      </c>
      <c r="C14" s="3" t="s">
        <v>108</v>
      </c>
      <c r="D14" s="4"/>
      <c r="E14" s="4"/>
      <c r="F14" s="5">
        <v>1500</v>
      </c>
      <c r="G14" s="5">
        <v>1000</v>
      </c>
      <c r="H14" s="5"/>
      <c r="I14" s="5">
        <v>1500</v>
      </c>
      <c r="J14" s="9"/>
      <c r="K14" s="5"/>
      <c r="L14" s="8"/>
    </row>
    <row r="15" spans="1:14" ht="20.100000000000001" customHeight="1">
      <c r="A15" s="2"/>
      <c r="B15" s="3"/>
      <c r="C15" s="3" t="s">
        <v>39</v>
      </c>
      <c r="D15" s="4"/>
      <c r="E15" s="4"/>
      <c r="F15" s="5"/>
      <c r="G15" s="5">
        <v>1000</v>
      </c>
      <c r="H15" s="5"/>
      <c r="I15" s="5"/>
      <c r="J15" s="9">
        <v>1000</v>
      </c>
      <c r="K15" s="5">
        <v>22000</v>
      </c>
      <c r="L15" s="8"/>
    </row>
    <row r="16" spans="1:14" ht="20.100000000000001" customHeight="1">
      <c r="A16" s="2">
        <v>4</v>
      </c>
      <c r="B16" s="2" t="s">
        <v>111</v>
      </c>
      <c r="C16" s="3" t="s">
        <v>41</v>
      </c>
      <c r="D16" s="4">
        <v>0.34375</v>
      </c>
      <c r="E16" s="4">
        <v>0.4375</v>
      </c>
      <c r="F16" s="5"/>
      <c r="G16" s="5"/>
      <c r="H16" s="5"/>
      <c r="I16" s="5"/>
      <c r="J16" s="9"/>
      <c r="K16" s="5">
        <v>10000</v>
      </c>
      <c r="L16" s="8"/>
      <c r="N16" s="10"/>
    </row>
    <row r="17" spans="1:12">
      <c r="A17" s="2"/>
      <c r="B17" s="2"/>
      <c r="C17" s="2" t="s">
        <v>89</v>
      </c>
      <c r="D17" s="2"/>
      <c r="E17" s="26"/>
      <c r="F17" s="5">
        <v>12710</v>
      </c>
      <c r="G17" s="5"/>
      <c r="H17" s="5">
        <v>9000</v>
      </c>
      <c r="I17" s="5">
        <v>1500</v>
      </c>
      <c r="J17" s="5"/>
      <c r="K17" s="5"/>
      <c r="L17" s="5"/>
    </row>
    <row r="18" spans="1:12">
      <c r="A18" s="2"/>
      <c r="B18" s="2" t="s">
        <v>93</v>
      </c>
      <c r="C18" s="2" t="s">
        <v>91</v>
      </c>
      <c r="D18" s="2"/>
      <c r="E18" s="26"/>
      <c r="F18" s="5">
        <v>2000</v>
      </c>
      <c r="G18" s="5"/>
      <c r="H18" s="5"/>
      <c r="I18" s="5">
        <f>F18</f>
        <v>2000</v>
      </c>
      <c r="J18" s="5"/>
      <c r="K18" s="5"/>
      <c r="L18" s="5"/>
    </row>
    <row r="19" spans="1:12">
      <c r="A19" s="2"/>
      <c r="B19" s="2"/>
      <c r="C19" s="2" t="s">
        <v>90</v>
      </c>
      <c r="D19" s="2"/>
      <c r="E19" s="26"/>
      <c r="F19" s="73"/>
      <c r="G19" s="5">
        <v>2000</v>
      </c>
      <c r="H19" s="5"/>
      <c r="I19" s="2"/>
      <c r="J19" s="5">
        <f>G19</f>
        <v>2000</v>
      </c>
      <c r="K19" s="5">
        <v>15000</v>
      </c>
      <c r="L19" s="5"/>
    </row>
    <row r="20" spans="1:12">
      <c r="A20" s="2"/>
      <c r="B20" s="2"/>
      <c r="C20" s="2" t="s">
        <v>92</v>
      </c>
      <c r="D20" s="2"/>
      <c r="E20" s="26"/>
      <c r="F20" s="5"/>
      <c r="G20" s="5"/>
      <c r="H20" s="5">
        <v>9000</v>
      </c>
      <c r="I20" s="5"/>
      <c r="J20" s="5"/>
      <c r="K20" s="5"/>
      <c r="L20" s="5"/>
    </row>
    <row r="21" spans="1:12">
      <c r="A21" s="2">
        <v>5</v>
      </c>
      <c r="B21" s="2" t="s">
        <v>95</v>
      </c>
      <c r="C21" s="2" t="s">
        <v>94</v>
      </c>
      <c r="D21" s="2"/>
      <c r="E21" s="26"/>
      <c r="F21" s="5">
        <v>2000</v>
      </c>
      <c r="G21" s="5">
        <v>4000</v>
      </c>
      <c r="H21" s="73"/>
      <c r="I21" s="5">
        <v>2000</v>
      </c>
      <c r="J21" s="5">
        <v>2000</v>
      </c>
      <c r="K21" s="5">
        <v>22000</v>
      </c>
      <c r="L21" s="5"/>
    </row>
    <row r="22" spans="1:12">
      <c r="A22" s="2"/>
      <c r="B22" s="2"/>
      <c r="C22" s="2"/>
      <c r="D22" s="2"/>
      <c r="E22" s="26"/>
      <c r="F22" s="5"/>
      <c r="G22" s="5"/>
      <c r="H22" s="5">
        <v>9000</v>
      </c>
      <c r="I22" s="5"/>
      <c r="J22" s="5"/>
      <c r="K22" s="5"/>
      <c r="L22" s="5"/>
    </row>
    <row r="23" spans="1:12">
      <c r="A23" s="2">
        <v>6</v>
      </c>
      <c r="B23" s="2" t="s">
        <v>126</v>
      </c>
      <c r="C23" s="2" t="s">
        <v>112</v>
      </c>
      <c r="D23" s="2"/>
      <c r="E23" s="26"/>
      <c r="F23" s="5">
        <v>800</v>
      </c>
      <c r="G23" s="5">
        <v>2000</v>
      </c>
      <c r="H23" s="5"/>
      <c r="I23" s="5">
        <v>1800</v>
      </c>
      <c r="J23" s="5">
        <v>2000</v>
      </c>
      <c r="K23" s="5">
        <v>22000</v>
      </c>
      <c r="L23" s="5"/>
    </row>
    <row r="24" spans="1:12">
      <c r="A24" s="2"/>
      <c r="B24" s="2" t="s">
        <v>115</v>
      </c>
      <c r="C24" s="2" t="s">
        <v>115</v>
      </c>
      <c r="D24" s="2"/>
      <c r="E24" s="26"/>
      <c r="F24" s="5">
        <v>690</v>
      </c>
      <c r="G24" s="5"/>
      <c r="H24" s="5">
        <v>9000</v>
      </c>
      <c r="I24" s="5"/>
      <c r="J24" s="5"/>
      <c r="K24" s="5"/>
      <c r="L24" s="5"/>
    </row>
    <row r="25" spans="1:12">
      <c r="A25" s="2">
        <v>7</v>
      </c>
      <c r="B25" s="2" t="s">
        <v>114</v>
      </c>
      <c r="C25" s="2" t="s">
        <v>120</v>
      </c>
      <c r="D25" s="2"/>
      <c r="E25" s="26"/>
      <c r="F25" s="5">
        <v>540</v>
      </c>
      <c r="G25" s="5"/>
      <c r="H25" s="5"/>
      <c r="I25" s="5">
        <v>1540</v>
      </c>
      <c r="J25" s="5"/>
      <c r="K25" s="5"/>
      <c r="L25" s="5"/>
    </row>
    <row r="26" spans="1:12">
      <c r="A26" s="2"/>
      <c r="B26" s="2"/>
      <c r="C26" s="2" t="s">
        <v>119</v>
      </c>
      <c r="D26" s="2"/>
      <c r="E26" s="26"/>
      <c r="F26" s="5">
        <v>3310</v>
      </c>
      <c r="G26" s="5">
        <v>1200</v>
      </c>
      <c r="H26" s="5"/>
      <c r="I26" s="5">
        <v>3310</v>
      </c>
      <c r="J26" s="5">
        <v>1200</v>
      </c>
      <c r="K26" s="5"/>
      <c r="L26" s="5"/>
    </row>
    <row r="27" spans="1:12">
      <c r="A27" s="2"/>
      <c r="B27" s="2"/>
      <c r="C27" s="2" t="s">
        <v>121</v>
      </c>
      <c r="D27" s="2"/>
      <c r="E27" s="26"/>
      <c r="F27" s="5"/>
      <c r="G27" s="5"/>
      <c r="H27" s="5">
        <v>13000</v>
      </c>
      <c r="I27" s="5"/>
      <c r="J27" s="5"/>
      <c r="K27" s="5"/>
      <c r="L27" s="5">
        <v>13000</v>
      </c>
    </row>
    <row r="28" spans="1:12">
      <c r="A28" s="2">
        <v>8</v>
      </c>
      <c r="B28" s="2" t="s">
        <v>118</v>
      </c>
      <c r="C28" s="2" t="s">
        <v>116</v>
      </c>
      <c r="D28" s="2"/>
      <c r="E28" s="26"/>
      <c r="F28" s="5">
        <v>2000</v>
      </c>
      <c r="G28" s="5"/>
      <c r="H28" s="5"/>
      <c r="I28" s="5">
        <v>2500</v>
      </c>
      <c r="J28" s="5"/>
      <c r="K28" s="5">
        <v>22000</v>
      </c>
      <c r="L28" s="5"/>
    </row>
    <row r="29" spans="1:12">
      <c r="A29" s="2"/>
      <c r="B29" s="2"/>
      <c r="C29" s="2" t="s">
        <v>122</v>
      </c>
      <c r="D29" s="2"/>
      <c r="E29" s="26"/>
      <c r="F29" s="5">
        <v>550</v>
      </c>
      <c r="G29" s="5">
        <v>600</v>
      </c>
      <c r="H29" s="5"/>
      <c r="I29" s="5">
        <v>1000</v>
      </c>
      <c r="J29" s="5">
        <v>600</v>
      </c>
      <c r="K29" s="5"/>
      <c r="L29" s="5"/>
    </row>
    <row r="30" spans="1:12">
      <c r="A30" s="2"/>
      <c r="B30" s="2"/>
      <c r="C30" s="2" t="s">
        <v>113</v>
      </c>
      <c r="D30" s="2"/>
      <c r="E30" s="26"/>
      <c r="F30" s="5"/>
      <c r="G30" s="5"/>
      <c r="H30" s="5">
        <v>9000</v>
      </c>
      <c r="I30" s="5"/>
      <c r="J30" s="5"/>
      <c r="K30" s="5"/>
      <c r="L30" s="5"/>
    </row>
    <row r="31" spans="1:12">
      <c r="A31" s="2">
        <v>9</v>
      </c>
      <c r="B31" s="2" t="s">
        <v>125</v>
      </c>
      <c r="C31" s="2" t="s">
        <v>123</v>
      </c>
      <c r="D31" s="2"/>
      <c r="E31" s="26"/>
      <c r="F31" s="5"/>
      <c r="G31" s="5"/>
      <c r="H31" s="5"/>
      <c r="I31" s="5"/>
      <c r="J31" s="5"/>
      <c r="K31" s="5">
        <v>15000</v>
      </c>
      <c r="L31" s="5"/>
    </row>
    <row r="32" spans="1:12">
      <c r="A32" s="2"/>
      <c r="B32" s="2"/>
      <c r="C32" s="2"/>
      <c r="D32" s="2"/>
      <c r="E32" s="26"/>
      <c r="F32" s="5"/>
      <c r="G32" s="5"/>
      <c r="H32" s="5"/>
      <c r="I32" s="5"/>
      <c r="J32" s="5"/>
      <c r="K32" s="5"/>
      <c r="L32" s="5"/>
    </row>
    <row r="33" spans="1:13">
      <c r="A33" s="2" t="s">
        <v>124</v>
      </c>
      <c r="B33" s="2"/>
      <c r="C33" s="2"/>
      <c r="D33" s="2"/>
      <c r="E33" s="26"/>
      <c r="F33" s="5">
        <f>SUM(F6:F32)</f>
        <v>32500</v>
      </c>
      <c r="G33" s="5">
        <f t="shared" ref="G33:L33" si="0">SUM(G6:G32)</f>
        <v>15800</v>
      </c>
      <c r="H33" s="5">
        <f t="shared" si="0"/>
        <v>76000</v>
      </c>
      <c r="I33" s="5">
        <f t="shared" si="0"/>
        <v>23550</v>
      </c>
      <c r="J33" s="5">
        <f t="shared" si="0"/>
        <v>12800</v>
      </c>
      <c r="K33" s="5">
        <f t="shared" si="0"/>
        <v>162000</v>
      </c>
      <c r="L33" s="5">
        <f t="shared" si="0"/>
        <v>13000</v>
      </c>
    </row>
    <row r="34" spans="1:13">
      <c r="A34" s="2"/>
      <c r="B34" s="2"/>
      <c r="C34" s="2" t="s">
        <v>127</v>
      </c>
      <c r="D34" s="2"/>
      <c r="E34" s="26"/>
      <c r="F34" s="124">
        <f>SUM(F33:H33)</f>
        <v>124300</v>
      </c>
      <c r="G34" s="125"/>
      <c r="H34" s="126"/>
      <c r="I34" s="124">
        <f>SUM(I33:L33)</f>
        <v>211350</v>
      </c>
      <c r="J34" s="125"/>
      <c r="K34" s="125"/>
      <c r="L34" s="126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5"/>
      <c r="L35" s="2"/>
    </row>
    <row r="38" spans="1:13">
      <c r="A38" s="2"/>
      <c r="B38" s="2" t="s">
        <v>130</v>
      </c>
      <c r="C38" s="2" t="s">
        <v>133</v>
      </c>
      <c r="D38" s="2">
        <v>1</v>
      </c>
      <c r="E38" s="2">
        <v>2</v>
      </c>
      <c r="F38" s="2">
        <v>3</v>
      </c>
      <c r="G38" s="2">
        <v>4</v>
      </c>
      <c r="H38" s="2">
        <v>5</v>
      </c>
      <c r="I38" s="2">
        <v>6</v>
      </c>
      <c r="J38" s="2">
        <v>7</v>
      </c>
      <c r="K38" s="2">
        <v>8</v>
      </c>
      <c r="L38" s="2">
        <v>9</v>
      </c>
      <c r="M38" s="2">
        <v>10</v>
      </c>
    </row>
    <row r="39" spans="1:13">
      <c r="A39" s="127" t="s">
        <v>131</v>
      </c>
      <c r="B39" s="127"/>
      <c r="C39" s="5">
        <f>F34</f>
        <v>124300</v>
      </c>
      <c r="D39" s="5">
        <f>C39</f>
        <v>124300</v>
      </c>
      <c r="E39" s="5">
        <f>D39</f>
        <v>124300</v>
      </c>
      <c r="F39" s="5">
        <f t="shared" ref="F39:M39" si="1">E39</f>
        <v>124300</v>
      </c>
      <c r="G39" s="5">
        <f t="shared" si="1"/>
        <v>124300</v>
      </c>
      <c r="H39" s="5">
        <f t="shared" si="1"/>
        <v>124300</v>
      </c>
      <c r="I39" s="5">
        <f t="shared" si="1"/>
        <v>124300</v>
      </c>
      <c r="J39" s="5">
        <f t="shared" si="1"/>
        <v>124300</v>
      </c>
      <c r="K39" s="5">
        <f t="shared" si="1"/>
        <v>124300</v>
      </c>
      <c r="L39" s="5">
        <f t="shared" si="1"/>
        <v>124300</v>
      </c>
      <c r="M39" s="5">
        <f t="shared" si="1"/>
        <v>124300</v>
      </c>
    </row>
    <row r="40" spans="1:13">
      <c r="A40" s="122" t="s">
        <v>132</v>
      </c>
      <c r="B40" s="122"/>
      <c r="C40" s="5">
        <f>I34</f>
        <v>211350</v>
      </c>
      <c r="D40" s="5">
        <f>$C$40/D38</f>
        <v>211350</v>
      </c>
      <c r="E40" s="5">
        <f t="shared" ref="E40:M40" si="2">$C$40/E38</f>
        <v>105675</v>
      </c>
      <c r="F40" s="5">
        <f t="shared" si="2"/>
        <v>70450</v>
      </c>
      <c r="G40" s="5">
        <f t="shared" si="2"/>
        <v>52837.5</v>
      </c>
      <c r="H40" s="5">
        <f t="shared" si="2"/>
        <v>42270</v>
      </c>
      <c r="I40" s="5">
        <f t="shared" si="2"/>
        <v>35225</v>
      </c>
      <c r="J40" s="5">
        <f t="shared" si="2"/>
        <v>30192.857142857141</v>
      </c>
      <c r="K40" s="5">
        <f t="shared" si="2"/>
        <v>26418.75</v>
      </c>
      <c r="L40" s="5">
        <f t="shared" si="2"/>
        <v>23483.333333333332</v>
      </c>
      <c r="M40" s="5">
        <f t="shared" si="2"/>
        <v>21135</v>
      </c>
    </row>
    <row r="41" spans="1:13">
      <c r="A41" s="2"/>
      <c r="B41" s="2" t="s">
        <v>134</v>
      </c>
      <c r="C41" s="2"/>
      <c r="D41" s="5">
        <f>SUM(D39:D40)</f>
        <v>335650</v>
      </c>
      <c r="E41" s="5">
        <f t="shared" ref="E41:M41" si="3">SUM(E39:E40)</f>
        <v>229975</v>
      </c>
      <c r="F41" s="5">
        <f t="shared" si="3"/>
        <v>194750</v>
      </c>
      <c r="G41" s="5">
        <f t="shared" si="3"/>
        <v>177137.5</v>
      </c>
      <c r="H41" s="5">
        <f t="shared" si="3"/>
        <v>166570</v>
      </c>
      <c r="I41" s="5">
        <f t="shared" si="3"/>
        <v>159525</v>
      </c>
      <c r="J41" s="5">
        <f t="shared" si="3"/>
        <v>154492.85714285713</v>
      </c>
      <c r="K41" s="5">
        <f t="shared" si="3"/>
        <v>150718.75</v>
      </c>
      <c r="L41" s="5">
        <f t="shared" si="3"/>
        <v>147783.33333333334</v>
      </c>
      <c r="M41" s="5">
        <f t="shared" si="3"/>
        <v>145435</v>
      </c>
    </row>
    <row r="42" spans="1:13">
      <c r="A42" s="2"/>
      <c r="B42" s="2" t="s">
        <v>136</v>
      </c>
      <c r="C42" s="77">
        <v>0.08</v>
      </c>
      <c r="D42" s="5">
        <f>D41*1.08</f>
        <v>362502</v>
      </c>
      <c r="E42" s="5">
        <f t="shared" ref="E42:M42" si="4">E41*1.08</f>
        <v>248373.00000000003</v>
      </c>
      <c r="F42" s="5">
        <f t="shared" si="4"/>
        <v>210330</v>
      </c>
      <c r="G42" s="5">
        <f t="shared" si="4"/>
        <v>191308.5</v>
      </c>
      <c r="H42" s="5">
        <f t="shared" si="4"/>
        <v>179895.6</v>
      </c>
      <c r="I42" s="5">
        <f t="shared" si="4"/>
        <v>172287</v>
      </c>
      <c r="J42" s="5">
        <f t="shared" si="4"/>
        <v>166852.28571428571</v>
      </c>
      <c r="K42" s="5">
        <f t="shared" si="4"/>
        <v>162776.25</v>
      </c>
      <c r="L42" s="5">
        <f t="shared" si="4"/>
        <v>159606.00000000003</v>
      </c>
      <c r="M42" s="5">
        <f t="shared" si="4"/>
        <v>157069.80000000002</v>
      </c>
    </row>
    <row r="43" spans="1:13">
      <c r="A43" s="2"/>
      <c r="B43" s="2" t="s">
        <v>135</v>
      </c>
      <c r="C43" s="77">
        <v>0.1</v>
      </c>
      <c r="D43" s="5">
        <f>D42*1.1</f>
        <v>398752.2</v>
      </c>
      <c r="E43" s="5">
        <f t="shared" ref="E43:L43" si="5">E42*1.1</f>
        <v>273210.30000000005</v>
      </c>
      <c r="F43" s="5">
        <f t="shared" si="5"/>
        <v>231363.00000000003</v>
      </c>
      <c r="G43" s="5">
        <f t="shared" si="5"/>
        <v>210439.35</v>
      </c>
      <c r="H43" s="5">
        <f t="shared" si="5"/>
        <v>197885.16000000003</v>
      </c>
      <c r="I43" s="5">
        <f t="shared" si="5"/>
        <v>189515.7</v>
      </c>
      <c r="J43" s="5">
        <f t="shared" si="5"/>
        <v>183537.51428571431</v>
      </c>
      <c r="K43" s="5">
        <f t="shared" si="5"/>
        <v>179053.875</v>
      </c>
      <c r="L43" s="5">
        <f t="shared" si="5"/>
        <v>175566.60000000003</v>
      </c>
      <c r="M43" s="5">
        <f t="shared" ref="M43" si="6">M42*1.1</f>
        <v>172776.78000000003</v>
      </c>
    </row>
    <row r="44" spans="1:13">
      <c r="A44" s="2"/>
      <c r="B44" s="2"/>
      <c r="C44" s="77">
        <v>0.2</v>
      </c>
      <c r="D44" s="5">
        <f>D42*1.2</f>
        <v>435002.39999999997</v>
      </c>
      <c r="E44" s="5">
        <f t="shared" ref="E44:L44" si="7">E42*1.2</f>
        <v>298047.60000000003</v>
      </c>
      <c r="F44" s="5">
        <f t="shared" si="7"/>
        <v>252396</v>
      </c>
      <c r="G44" s="5">
        <f t="shared" si="7"/>
        <v>229570.19999999998</v>
      </c>
      <c r="H44" s="5">
        <f t="shared" si="7"/>
        <v>215874.72</v>
      </c>
      <c r="I44" s="5">
        <f t="shared" si="7"/>
        <v>206744.4</v>
      </c>
      <c r="J44" s="5">
        <f t="shared" si="7"/>
        <v>200222.74285714285</v>
      </c>
      <c r="K44" s="5">
        <f t="shared" si="7"/>
        <v>195331.5</v>
      </c>
      <c r="L44" s="5">
        <f t="shared" si="7"/>
        <v>191527.20000000004</v>
      </c>
      <c r="M44" s="5">
        <f t="shared" ref="M44" si="8">M42*1.2</f>
        <v>188483.76</v>
      </c>
    </row>
    <row r="45" spans="1:13">
      <c r="A45" s="2"/>
      <c r="B45" s="2"/>
      <c r="C45" s="77">
        <v>0.25</v>
      </c>
      <c r="D45" s="5">
        <f>D42*1.25</f>
        <v>453127.5</v>
      </c>
      <c r="E45" s="78">
        <f t="shared" ref="E45:L45" si="9">E42*1.25</f>
        <v>310466.25000000006</v>
      </c>
      <c r="F45" s="78">
        <f t="shared" si="9"/>
        <v>262912.5</v>
      </c>
      <c r="G45" s="78">
        <f t="shared" si="9"/>
        <v>239135.625</v>
      </c>
      <c r="H45" s="5">
        <f t="shared" si="9"/>
        <v>224869.5</v>
      </c>
      <c r="I45" s="5">
        <f t="shared" si="9"/>
        <v>215358.75</v>
      </c>
      <c r="J45" s="5">
        <f t="shared" si="9"/>
        <v>208565.35714285713</v>
      </c>
      <c r="K45" s="5">
        <f t="shared" si="9"/>
        <v>203470.3125</v>
      </c>
      <c r="L45" s="5">
        <f t="shared" si="9"/>
        <v>199507.50000000003</v>
      </c>
      <c r="M45" s="5">
        <f t="shared" ref="M45" si="10">M42*1.25</f>
        <v>196337.25000000003</v>
      </c>
    </row>
    <row r="46" spans="1:13">
      <c r="A46" s="2"/>
      <c r="B46" s="2"/>
      <c r="C46" s="77">
        <v>0.3</v>
      </c>
      <c r="D46" s="5">
        <f>D42*1.3</f>
        <v>471252.60000000003</v>
      </c>
      <c r="E46" s="5">
        <f t="shared" ref="E46:L46" si="11">E42*1.3</f>
        <v>322884.90000000002</v>
      </c>
      <c r="F46" s="5">
        <f t="shared" si="11"/>
        <v>273429</v>
      </c>
      <c r="G46" s="78">
        <f t="shared" si="11"/>
        <v>248701.05000000002</v>
      </c>
      <c r="H46" s="78">
        <f t="shared" si="11"/>
        <v>233864.28000000003</v>
      </c>
      <c r="I46" s="78">
        <f t="shared" si="11"/>
        <v>223973.1</v>
      </c>
      <c r="J46" s="78">
        <f t="shared" si="11"/>
        <v>216907.97142857144</v>
      </c>
      <c r="K46" s="5">
        <f t="shared" si="11"/>
        <v>211609.125</v>
      </c>
      <c r="L46" s="5">
        <f t="shared" si="11"/>
        <v>207487.80000000005</v>
      </c>
      <c r="M46" s="5">
        <f t="shared" ref="M46" si="12">M42*1.3</f>
        <v>204190.74000000002</v>
      </c>
    </row>
    <row r="47" spans="1:13">
      <c r="A47" s="2"/>
      <c r="B47" s="2"/>
      <c r="C47" s="77">
        <v>0.35</v>
      </c>
      <c r="D47" s="5">
        <f>D42*1.35</f>
        <v>489377.7</v>
      </c>
      <c r="E47" s="5">
        <f t="shared" ref="E47:L47" si="13">E42*1.35</f>
        <v>335303.55000000005</v>
      </c>
      <c r="F47" s="5">
        <f t="shared" si="13"/>
        <v>283945.5</v>
      </c>
      <c r="G47" s="5">
        <f t="shared" si="13"/>
        <v>258266.47500000001</v>
      </c>
      <c r="H47" s="5">
        <f t="shared" si="13"/>
        <v>242859.06000000003</v>
      </c>
      <c r="I47" s="5">
        <f t="shared" si="13"/>
        <v>232587.45</v>
      </c>
      <c r="J47" s="5">
        <f t="shared" si="13"/>
        <v>225250.58571428573</v>
      </c>
      <c r="K47" s="83">
        <f t="shared" si="13"/>
        <v>219747.9375</v>
      </c>
      <c r="L47" s="83">
        <f t="shared" si="13"/>
        <v>215468.10000000006</v>
      </c>
      <c r="M47" s="83">
        <f t="shared" ref="M47" si="14">M42*1.35</f>
        <v>212044.23000000004</v>
      </c>
    </row>
    <row r="48" spans="1:13">
      <c r="A48" s="13"/>
      <c r="B48" s="13"/>
      <c r="C48" s="81"/>
      <c r="D48" s="20"/>
      <c r="E48" s="20"/>
      <c r="F48" s="20"/>
      <c r="G48" s="20"/>
      <c r="H48" s="20"/>
      <c r="I48" s="20"/>
      <c r="J48" s="20"/>
      <c r="K48" s="82"/>
      <c r="L48" s="82"/>
    </row>
    <row r="49" spans="1:14">
      <c r="A49" s="13"/>
      <c r="B49" s="13"/>
      <c r="C49" s="81"/>
      <c r="D49" s="20"/>
      <c r="E49" s="20"/>
      <c r="F49" s="20"/>
      <c r="G49" s="20"/>
      <c r="H49" s="20"/>
      <c r="I49" s="20"/>
      <c r="J49" s="20"/>
      <c r="K49" s="82"/>
      <c r="L49" s="82"/>
    </row>
    <row r="50" spans="1:14">
      <c r="B50" s="2" t="s">
        <v>137</v>
      </c>
      <c r="C50" s="2"/>
      <c r="D50" s="5">
        <v>550000</v>
      </c>
      <c r="E50" s="5">
        <v>350000</v>
      </c>
      <c r="F50" s="5">
        <v>300000</v>
      </c>
      <c r="G50" s="5">
        <v>260000</v>
      </c>
      <c r="H50" s="5">
        <v>250000</v>
      </c>
      <c r="I50" s="5">
        <v>240000</v>
      </c>
      <c r="J50" s="5">
        <v>230000</v>
      </c>
      <c r="K50" s="5">
        <v>220000</v>
      </c>
      <c r="L50" s="5">
        <v>220000</v>
      </c>
      <c r="M50" s="8">
        <v>220000</v>
      </c>
    </row>
    <row r="51" spans="1:14">
      <c r="B51" s="2" t="s">
        <v>140</v>
      </c>
      <c r="C51" s="2"/>
      <c r="D51" s="5">
        <f t="shared" ref="D51:M51" si="15">D38*D50</f>
        <v>550000</v>
      </c>
      <c r="E51" s="5">
        <f t="shared" si="15"/>
        <v>700000</v>
      </c>
      <c r="F51" s="5">
        <f t="shared" si="15"/>
        <v>900000</v>
      </c>
      <c r="G51" s="5">
        <f t="shared" si="15"/>
        <v>1040000</v>
      </c>
      <c r="H51" s="5">
        <f t="shared" si="15"/>
        <v>1250000</v>
      </c>
      <c r="I51" s="5">
        <f t="shared" si="15"/>
        <v>1440000</v>
      </c>
      <c r="J51" s="5">
        <f t="shared" si="15"/>
        <v>1610000</v>
      </c>
      <c r="K51" s="5">
        <f t="shared" si="15"/>
        <v>1760000</v>
      </c>
      <c r="L51" s="5">
        <f t="shared" si="15"/>
        <v>1980000</v>
      </c>
      <c r="M51" s="5">
        <f t="shared" si="15"/>
        <v>2200000</v>
      </c>
    </row>
    <row r="52" spans="1:14">
      <c r="B52" s="2" t="s">
        <v>141</v>
      </c>
      <c r="C52" s="2"/>
      <c r="D52" s="5">
        <f>D41*D38</f>
        <v>335650</v>
      </c>
      <c r="E52" s="5">
        <f t="shared" ref="E52:M52" si="16">E41*E38</f>
        <v>459950</v>
      </c>
      <c r="F52" s="5">
        <f t="shared" si="16"/>
        <v>584250</v>
      </c>
      <c r="G52" s="5">
        <f t="shared" si="16"/>
        <v>708550</v>
      </c>
      <c r="H52" s="5">
        <f t="shared" si="16"/>
        <v>832850</v>
      </c>
      <c r="I52" s="5">
        <f t="shared" si="16"/>
        <v>957150</v>
      </c>
      <c r="J52" s="5">
        <f t="shared" si="16"/>
        <v>1081450</v>
      </c>
      <c r="K52" s="5">
        <f t="shared" si="16"/>
        <v>1205750</v>
      </c>
      <c r="L52" s="5">
        <f t="shared" si="16"/>
        <v>1330050</v>
      </c>
      <c r="M52" s="5">
        <f t="shared" si="16"/>
        <v>1454350</v>
      </c>
    </row>
    <row r="53" spans="1:14">
      <c r="B53" s="7" t="s">
        <v>142</v>
      </c>
      <c r="C53" s="2" t="s">
        <v>143</v>
      </c>
      <c r="D53" s="5">
        <f>D52*1.1</f>
        <v>369215.00000000006</v>
      </c>
      <c r="E53" s="5">
        <f t="shared" ref="E53:M53" si="17">E52*1.1</f>
        <v>505945.00000000006</v>
      </c>
      <c r="F53" s="5">
        <f t="shared" si="17"/>
        <v>642675</v>
      </c>
      <c r="G53" s="5">
        <f t="shared" si="17"/>
        <v>779405.00000000012</v>
      </c>
      <c r="H53" s="5">
        <f t="shared" si="17"/>
        <v>916135.00000000012</v>
      </c>
      <c r="I53" s="5">
        <f t="shared" si="17"/>
        <v>1052865</v>
      </c>
      <c r="J53" s="5">
        <f t="shared" si="17"/>
        <v>1189595</v>
      </c>
      <c r="K53" s="5">
        <f t="shared" si="17"/>
        <v>1326325</v>
      </c>
      <c r="L53" s="5">
        <f t="shared" si="17"/>
        <v>1463055.0000000002</v>
      </c>
      <c r="M53" s="5">
        <f t="shared" si="17"/>
        <v>1599785.0000000002</v>
      </c>
    </row>
    <row r="54" spans="1:14">
      <c r="B54" s="7" t="s">
        <v>193</v>
      </c>
      <c r="C54" s="2"/>
      <c r="D54" s="5">
        <f>D53*1.08</f>
        <v>398752.20000000007</v>
      </c>
      <c r="E54" s="5">
        <f t="shared" ref="E54:M54" si="18">E53*1.08</f>
        <v>546420.60000000009</v>
      </c>
      <c r="F54" s="5">
        <f t="shared" si="18"/>
        <v>694089</v>
      </c>
      <c r="G54" s="5">
        <f t="shared" si="18"/>
        <v>841757.40000000014</v>
      </c>
      <c r="H54" s="5">
        <f t="shared" si="18"/>
        <v>989425.80000000016</v>
      </c>
      <c r="I54" s="5">
        <f t="shared" si="18"/>
        <v>1137094.2000000002</v>
      </c>
      <c r="J54" s="5">
        <f t="shared" si="18"/>
        <v>1284762.6000000001</v>
      </c>
      <c r="K54" s="5">
        <f t="shared" si="18"/>
        <v>1432431</v>
      </c>
      <c r="L54" s="5">
        <f t="shared" si="18"/>
        <v>1580099.4000000004</v>
      </c>
      <c r="M54" s="5">
        <f t="shared" si="18"/>
        <v>1727767.8000000003</v>
      </c>
    </row>
    <row r="55" spans="1:14">
      <c r="B55" s="7" t="s">
        <v>144</v>
      </c>
      <c r="C55" s="2"/>
      <c r="D55" s="19">
        <f>D51-D54</f>
        <v>151247.79999999993</v>
      </c>
      <c r="E55" s="19">
        <f t="shared" ref="E55:M55" si="19">E51-E54</f>
        <v>153579.39999999991</v>
      </c>
      <c r="F55" s="19">
        <f t="shared" si="19"/>
        <v>205911</v>
      </c>
      <c r="G55" s="19">
        <f t="shared" si="19"/>
        <v>198242.59999999986</v>
      </c>
      <c r="H55" s="19">
        <f t="shared" si="19"/>
        <v>260574.19999999984</v>
      </c>
      <c r="I55" s="19">
        <f t="shared" si="19"/>
        <v>302905.79999999981</v>
      </c>
      <c r="J55" s="19">
        <f t="shared" si="19"/>
        <v>325237.39999999991</v>
      </c>
      <c r="K55" s="19">
        <f t="shared" si="19"/>
        <v>327569</v>
      </c>
      <c r="L55" s="19">
        <f t="shared" si="19"/>
        <v>399900.59999999963</v>
      </c>
      <c r="M55" s="19">
        <f t="shared" si="19"/>
        <v>472232.19999999972</v>
      </c>
    </row>
    <row r="56" spans="1:14">
      <c r="B56" s="7" t="s">
        <v>145</v>
      </c>
      <c r="C56" s="2"/>
      <c r="D56" s="86">
        <f>D55/D51</f>
        <v>0.27499599999999985</v>
      </c>
      <c r="E56" s="86">
        <f t="shared" ref="E56:M56" si="20">E55/E51</f>
        <v>0.21939914285714274</v>
      </c>
      <c r="F56" s="86">
        <f t="shared" si="20"/>
        <v>0.22878999999999999</v>
      </c>
      <c r="G56" s="86">
        <f t="shared" si="20"/>
        <v>0.19061788461538448</v>
      </c>
      <c r="H56" s="86">
        <f t="shared" si="20"/>
        <v>0.20845935999999987</v>
      </c>
      <c r="I56" s="86">
        <f t="shared" si="20"/>
        <v>0.21035124999999988</v>
      </c>
      <c r="J56" s="86">
        <f t="shared" si="20"/>
        <v>0.2020108074534161</v>
      </c>
      <c r="K56" s="86">
        <f t="shared" si="20"/>
        <v>0.18611875</v>
      </c>
      <c r="L56" s="86">
        <f t="shared" si="20"/>
        <v>0.20196999999999982</v>
      </c>
      <c r="M56" s="86">
        <f t="shared" si="20"/>
        <v>0.21465099999999987</v>
      </c>
      <c r="N56" s="115">
        <f>AVERAGE(D56:M56)</f>
        <v>0.21373641949259428</v>
      </c>
    </row>
  </sheetData>
  <mergeCells count="7">
    <mergeCell ref="B1:C1"/>
    <mergeCell ref="A39:B39"/>
    <mergeCell ref="A40:B40"/>
    <mergeCell ref="F4:H4"/>
    <mergeCell ref="I4:K4"/>
    <mergeCell ref="F34:H34"/>
    <mergeCell ref="I34:L34"/>
  </mergeCells>
  <phoneticPr fontId="2"/>
  <pageMargins left="0.70866141732283472" right="0.70866141732283472" top="0.74803149606299213" bottom="0.74803149606299213" header="0.31496062992125984" footer="0.31496062992125984"/>
  <pageSetup paperSize="9" scale="6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opLeftCell="A4" zoomScale="85" zoomScaleNormal="85" workbookViewId="0">
      <selection activeCell="G50" sqref="G50"/>
    </sheetView>
  </sheetViews>
  <sheetFormatPr defaultRowHeight="13.5"/>
  <cols>
    <col min="1" max="1" width="4.875" customWidth="1"/>
    <col min="2" max="2" width="7" customWidth="1"/>
    <col min="3" max="3" width="12.125" customWidth="1"/>
    <col min="4" max="4" width="20.25" customWidth="1"/>
    <col min="5" max="5" width="9.875" customWidth="1"/>
    <col min="6" max="6" width="10.125" customWidth="1"/>
    <col min="7" max="7" width="12.125" customWidth="1"/>
    <col min="8" max="8" width="13.125" customWidth="1"/>
    <col min="9" max="9" width="11.25" customWidth="1"/>
    <col min="10" max="11" width="10.75" customWidth="1"/>
    <col min="12" max="12" width="9.25" bestFit="1" customWidth="1"/>
  </cols>
  <sheetData>
    <row r="1" spans="1:14" ht="14.25">
      <c r="A1" s="13"/>
      <c r="B1" s="13"/>
      <c r="C1" s="14" t="s">
        <v>6</v>
      </c>
      <c r="E1" s="15"/>
      <c r="F1" s="16" t="s">
        <v>58</v>
      </c>
      <c r="G1" s="13"/>
      <c r="H1" s="13"/>
      <c r="I1" s="13"/>
      <c r="J1" s="13"/>
      <c r="K1" s="13"/>
      <c r="L1" s="13"/>
    </row>
    <row r="2" spans="1:14" ht="14.25">
      <c r="A2" s="13"/>
      <c r="B2" s="13"/>
      <c r="C2" s="14"/>
      <c r="D2" s="15"/>
      <c r="E2" s="15"/>
      <c r="F2" s="15"/>
      <c r="G2" s="13"/>
      <c r="H2" s="13"/>
      <c r="I2" s="13"/>
      <c r="J2" s="13"/>
      <c r="K2" s="13"/>
      <c r="L2" s="13"/>
    </row>
    <row r="3" spans="1:14" ht="14.25">
      <c r="A3" s="13"/>
      <c r="B3" s="13"/>
      <c r="C3" s="14"/>
      <c r="D3" s="15"/>
      <c r="E3" s="15"/>
      <c r="F3" s="15"/>
      <c r="G3" s="13"/>
      <c r="H3" s="13"/>
      <c r="I3" s="13"/>
      <c r="J3" s="13"/>
      <c r="K3" s="13"/>
      <c r="L3" s="13"/>
    </row>
    <row r="4" spans="1:14">
      <c r="A4" s="2"/>
      <c r="B4" s="2"/>
      <c r="C4" s="2"/>
      <c r="D4" s="2"/>
      <c r="E4" s="2"/>
      <c r="F4" s="2"/>
      <c r="G4" s="2" t="s">
        <v>8</v>
      </c>
      <c r="H4" s="2" t="s">
        <v>10</v>
      </c>
      <c r="I4" s="2"/>
      <c r="J4" s="2"/>
      <c r="K4" s="2" t="s">
        <v>8</v>
      </c>
      <c r="L4" s="7" t="s">
        <v>25</v>
      </c>
    </row>
    <row r="5" spans="1:14" ht="14.25" thickBot="1">
      <c r="A5" s="29" t="s">
        <v>0</v>
      </c>
      <c r="B5" s="29" t="s">
        <v>31</v>
      </c>
      <c r="C5" s="30"/>
      <c r="D5" s="30"/>
      <c r="E5" s="30" t="s">
        <v>7</v>
      </c>
      <c r="F5" s="30" t="s">
        <v>9</v>
      </c>
      <c r="G5" s="29" t="s">
        <v>21</v>
      </c>
      <c r="H5" s="29" t="s">
        <v>21</v>
      </c>
      <c r="I5" s="29" t="s">
        <v>20</v>
      </c>
      <c r="J5" s="30" t="s">
        <v>4</v>
      </c>
      <c r="K5" s="29" t="s">
        <v>22</v>
      </c>
      <c r="L5" s="31" t="s">
        <v>26</v>
      </c>
    </row>
    <row r="6" spans="1:14">
      <c r="A6" s="34">
        <v>1</v>
      </c>
      <c r="B6" s="35"/>
      <c r="C6" s="35"/>
      <c r="D6" s="36"/>
      <c r="E6" s="131" t="s">
        <v>1</v>
      </c>
      <c r="F6" s="132"/>
      <c r="G6" s="35"/>
      <c r="H6" s="35"/>
      <c r="I6" s="35"/>
      <c r="J6" s="36"/>
      <c r="K6" s="37"/>
      <c r="L6" s="38"/>
    </row>
    <row r="7" spans="1:14" ht="14.25" thickBot="1">
      <c r="A7" s="39"/>
      <c r="B7" s="40"/>
      <c r="C7" s="40"/>
      <c r="D7" s="41" t="s">
        <v>43</v>
      </c>
      <c r="E7" s="42"/>
      <c r="F7" s="43"/>
      <c r="G7" s="40"/>
      <c r="H7" s="40"/>
      <c r="I7" s="44">
        <v>10000</v>
      </c>
      <c r="J7" s="41"/>
      <c r="K7" s="44">
        <v>9000</v>
      </c>
      <c r="L7" s="45"/>
    </row>
    <row r="8" spans="1:14" ht="20.100000000000001" customHeight="1">
      <c r="A8" s="34">
        <v>2</v>
      </c>
      <c r="B8" s="35"/>
      <c r="C8" s="35" t="s">
        <v>32</v>
      </c>
      <c r="D8" s="46" t="s">
        <v>33</v>
      </c>
      <c r="E8" s="35"/>
      <c r="F8" s="35"/>
      <c r="G8" s="37">
        <v>2600</v>
      </c>
      <c r="H8" s="37">
        <v>2600</v>
      </c>
      <c r="I8" s="37">
        <v>20000</v>
      </c>
      <c r="J8" s="47" t="s">
        <v>2</v>
      </c>
      <c r="K8" s="37">
        <v>9000</v>
      </c>
      <c r="L8" s="48"/>
    </row>
    <row r="9" spans="1:14" ht="20.100000000000001" customHeight="1">
      <c r="A9" s="49"/>
      <c r="B9" s="2"/>
      <c r="C9" s="2"/>
      <c r="D9" s="2" t="s">
        <v>34</v>
      </c>
      <c r="E9" s="2"/>
      <c r="F9" s="2"/>
      <c r="G9" s="5">
        <v>1500</v>
      </c>
      <c r="H9" s="5">
        <v>1500</v>
      </c>
      <c r="I9" s="5"/>
      <c r="J9" s="9"/>
      <c r="K9" s="5"/>
      <c r="L9" s="50"/>
    </row>
    <row r="10" spans="1:14" ht="20.100000000000001" customHeight="1">
      <c r="A10" s="49"/>
      <c r="B10" s="2"/>
      <c r="C10" s="2"/>
      <c r="D10" s="2" t="s">
        <v>35</v>
      </c>
      <c r="E10" s="2"/>
      <c r="F10" s="2"/>
      <c r="G10" s="5">
        <v>1000</v>
      </c>
      <c r="H10" s="5">
        <v>1000</v>
      </c>
      <c r="I10" s="5"/>
      <c r="J10" s="9"/>
      <c r="K10" s="5"/>
      <c r="L10" s="50"/>
    </row>
    <row r="11" spans="1:14" ht="20.100000000000001" customHeight="1">
      <c r="A11" s="49"/>
      <c r="B11" s="2"/>
      <c r="C11" s="2"/>
      <c r="D11" s="2" t="s">
        <v>36</v>
      </c>
      <c r="E11" s="2"/>
      <c r="F11" s="2"/>
      <c r="G11" s="5">
        <v>1300</v>
      </c>
      <c r="H11" s="5">
        <v>0</v>
      </c>
      <c r="I11" s="5"/>
      <c r="J11" s="9"/>
      <c r="K11" s="5"/>
      <c r="L11" s="50"/>
    </row>
    <row r="12" spans="1:14" ht="20.100000000000001" customHeight="1">
      <c r="A12" s="49"/>
      <c r="B12" s="2"/>
      <c r="C12" s="2"/>
      <c r="D12" s="2" t="s">
        <v>37</v>
      </c>
      <c r="E12" s="2"/>
      <c r="F12" s="2"/>
      <c r="G12" s="5">
        <v>600</v>
      </c>
      <c r="H12" s="5">
        <v>600</v>
      </c>
      <c r="I12" s="5"/>
      <c r="J12" s="9"/>
      <c r="K12" s="5"/>
      <c r="L12" s="50"/>
    </row>
    <row r="13" spans="1:14" ht="20.100000000000001" customHeight="1" thickBot="1">
      <c r="A13" s="39"/>
      <c r="B13" s="40"/>
      <c r="C13" s="40"/>
      <c r="D13" s="40" t="s">
        <v>38</v>
      </c>
      <c r="E13" s="40"/>
      <c r="F13" s="40"/>
      <c r="G13" s="44">
        <v>1700</v>
      </c>
      <c r="H13" s="44">
        <v>1700</v>
      </c>
      <c r="I13" s="44"/>
      <c r="J13" s="51"/>
      <c r="K13" s="44"/>
      <c r="L13" s="52"/>
    </row>
    <row r="14" spans="1:14" ht="33.75" customHeight="1">
      <c r="A14" s="34">
        <v>3</v>
      </c>
      <c r="B14" s="35"/>
      <c r="C14" s="36" t="s">
        <v>3</v>
      </c>
      <c r="D14" s="36" t="s">
        <v>42</v>
      </c>
      <c r="E14" s="53"/>
      <c r="F14" s="53"/>
      <c r="G14" s="37">
        <v>1000</v>
      </c>
      <c r="H14" s="37">
        <v>1000</v>
      </c>
      <c r="I14" s="37">
        <v>20000</v>
      </c>
      <c r="J14" s="47" t="s">
        <v>2</v>
      </c>
      <c r="K14" s="37">
        <v>9000</v>
      </c>
      <c r="L14" s="54">
        <v>0</v>
      </c>
    </row>
    <row r="15" spans="1:14" ht="20.100000000000001" customHeight="1" thickBot="1">
      <c r="A15" s="39"/>
      <c r="B15" s="40"/>
      <c r="C15" s="41"/>
      <c r="D15" s="41" t="s">
        <v>39</v>
      </c>
      <c r="E15" s="55"/>
      <c r="F15" s="55"/>
      <c r="G15" s="44">
        <v>1000</v>
      </c>
      <c r="H15" s="44">
        <v>1000</v>
      </c>
      <c r="I15" s="44"/>
      <c r="J15" s="51"/>
      <c r="K15" s="44"/>
      <c r="L15" s="56"/>
    </row>
    <row r="16" spans="1:14" ht="20.100000000000001" customHeight="1">
      <c r="A16" s="34">
        <v>4</v>
      </c>
      <c r="B16" s="35"/>
      <c r="C16" s="36"/>
      <c r="D16" s="36" t="s">
        <v>41</v>
      </c>
      <c r="E16" s="53">
        <v>0.34375</v>
      </c>
      <c r="F16" s="53">
        <v>0.4375</v>
      </c>
      <c r="G16" s="37"/>
      <c r="H16" s="37"/>
      <c r="I16" s="37">
        <v>10000</v>
      </c>
      <c r="J16" s="47"/>
      <c r="K16" s="37"/>
      <c r="L16" s="54"/>
      <c r="N16" s="10"/>
    </row>
    <row r="17" spans="1:12" ht="20.100000000000001" customHeight="1">
      <c r="A17" s="49"/>
      <c r="B17" s="2">
        <v>1</v>
      </c>
      <c r="C17" s="3"/>
      <c r="D17" s="3" t="s">
        <v>40</v>
      </c>
      <c r="E17" s="4">
        <v>0.47013888888888888</v>
      </c>
      <c r="F17" s="4">
        <v>0.53541666666666665</v>
      </c>
      <c r="G17" s="5">
        <v>0</v>
      </c>
      <c r="H17" s="5">
        <v>10070</v>
      </c>
      <c r="I17" s="13"/>
      <c r="J17" s="9"/>
      <c r="K17" s="5"/>
      <c r="L17" s="57"/>
    </row>
    <row r="18" spans="1:12">
      <c r="A18" s="49"/>
      <c r="B18" s="2"/>
      <c r="C18" s="2" t="s">
        <v>14</v>
      </c>
      <c r="D18" s="3" t="s">
        <v>11</v>
      </c>
      <c r="E18" s="6">
        <v>0.54861111111111105</v>
      </c>
      <c r="F18" s="6">
        <v>0.65277777777777779</v>
      </c>
      <c r="G18" s="5"/>
      <c r="H18" s="5">
        <v>2900</v>
      </c>
      <c r="I18" s="5">
        <v>12000</v>
      </c>
      <c r="J18" s="5"/>
      <c r="K18" s="5"/>
      <c r="L18" s="50"/>
    </row>
    <row r="19" spans="1:12" ht="14.25" thickBot="1">
      <c r="A19" s="58"/>
      <c r="B19" s="40"/>
      <c r="C19" s="40"/>
      <c r="D19" s="41" t="s">
        <v>39</v>
      </c>
      <c r="E19" s="59"/>
      <c r="F19" s="59"/>
      <c r="G19" s="44">
        <v>1000</v>
      </c>
      <c r="H19" s="44">
        <v>1000</v>
      </c>
      <c r="I19" s="44"/>
      <c r="J19" s="44" t="s">
        <v>45</v>
      </c>
      <c r="K19" s="44">
        <v>9000</v>
      </c>
      <c r="L19" s="52">
        <v>9000</v>
      </c>
    </row>
    <row r="20" spans="1:12">
      <c r="A20" s="34">
        <v>5</v>
      </c>
      <c r="B20" s="35">
        <v>2</v>
      </c>
      <c r="C20" s="35" t="s">
        <v>5</v>
      </c>
      <c r="D20" s="36" t="s">
        <v>12</v>
      </c>
      <c r="E20" s="60">
        <v>0.53472222222222221</v>
      </c>
      <c r="F20" s="60">
        <v>0.56944444444444442</v>
      </c>
      <c r="G20" s="37">
        <v>2400</v>
      </c>
      <c r="H20" s="37">
        <v>2400</v>
      </c>
      <c r="I20" s="37">
        <v>20000</v>
      </c>
      <c r="J20" s="37"/>
      <c r="K20" s="37"/>
      <c r="L20" s="48"/>
    </row>
    <row r="21" spans="1:12">
      <c r="A21" s="49"/>
      <c r="B21" s="2"/>
      <c r="C21" s="2"/>
      <c r="D21" s="3" t="s">
        <v>39</v>
      </c>
      <c r="E21" s="6"/>
      <c r="F21" s="6"/>
      <c r="G21" s="5">
        <v>1000</v>
      </c>
      <c r="H21" s="5">
        <v>1000</v>
      </c>
      <c r="I21" s="5"/>
      <c r="J21" s="5"/>
      <c r="K21" s="5"/>
      <c r="L21" s="50"/>
    </row>
    <row r="22" spans="1:12" ht="14.25" thickBot="1">
      <c r="A22" s="39"/>
      <c r="B22" s="40"/>
      <c r="C22" s="40"/>
      <c r="D22" s="41" t="s">
        <v>44</v>
      </c>
      <c r="E22" s="59">
        <v>0.70138888888888884</v>
      </c>
      <c r="F22" s="59">
        <v>0.75347222222222221</v>
      </c>
      <c r="G22" s="44">
        <v>3300</v>
      </c>
      <c r="H22" s="44">
        <v>3300</v>
      </c>
      <c r="I22" s="44"/>
      <c r="J22" s="44" t="s">
        <v>46</v>
      </c>
      <c r="K22" s="44">
        <v>9000</v>
      </c>
      <c r="L22" s="52">
        <v>9000</v>
      </c>
    </row>
    <row r="23" spans="1:12">
      <c r="A23" s="34">
        <v>6</v>
      </c>
      <c r="B23" s="35">
        <v>3</v>
      </c>
      <c r="C23" s="35"/>
      <c r="D23" s="36" t="s">
        <v>39</v>
      </c>
      <c r="E23" s="60"/>
      <c r="F23" s="60"/>
      <c r="G23" s="37">
        <v>2000</v>
      </c>
      <c r="H23" s="37">
        <v>2000</v>
      </c>
      <c r="I23" s="37"/>
      <c r="J23" s="37"/>
      <c r="K23" s="37">
        <v>9000</v>
      </c>
      <c r="L23" s="48"/>
    </row>
    <row r="24" spans="1:12">
      <c r="A24" s="49"/>
      <c r="B24" s="2"/>
      <c r="C24" s="2" t="s">
        <v>13</v>
      </c>
      <c r="D24" s="3" t="s">
        <v>29</v>
      </c>
      <c r="E24" s="6">
        <v>0.66736111111111107</v>
      </c>
      <c r="F24" s="6">
        <v>0.75347222222222221</v>
      </c>
      <c r="G24" s="5">
        <v>0</v>
      </c>
      <c r="H24" s="5"/>
      <c r="I24" s="5"/>
      <c r="J24" s="5" t="s">
        <v>16</v>
      </c>
      <c r="K24" s="5"/>
      <c r="L24" s="50"/>
    </row>
    <row r="25" spans="1:12" ht="14.25" thickBot="1">
      <c r="A25" s="39"/>
      <c r="B25" s="40"/>
      <c r="C25" s="40"/>
      <c r="D25" s="61" t="s">
        <v>190</v>
      </c>
      <c r="E25" s="62">
        <v>0.72916666666666663</v>
      </c>
      <c r="F25" s="62">
        <v>0.89097222222222217</v>
      </c>
      <c r="G25" s="63"/>
      <c r="H25" s="63">
        <v>23790</v>
      </c>
      <c r="I25" s="63">
        <v>22000</v>
      </c>
      <c r="J25" s="63" t="s">
        <v>15</v>
      </c>
      <c r="K25" s="44"/>
      <c r="L25" s="52"/>
    </row>
    <row r="26" spans="1:12">
      <c r="A26" s="34">
        <v>7</v>
      </c>
      <c r="B26" s="35">
        <v>4</v>
      </c>
      <c r="C26" s="35"/>
      <c r="D26" s="35" t="s">
        <v>30</v>
      </c>
      <c r="E26" s="35"/>
      <c r="F26" s="35"/>
      <c r="G26" s="37"/>
      <c r="H26" s="37"/>
      <c r="I26" s="37">
        <v>20000</v>
      </c>
      <c r="J26" s="37" t="s">
        <v>16</v>
      </c>
      <c r="K26" s="37">
        <v>9000</v>
      </c>
      <c r="L26" s="48">
        <v>0</v>
      </c>
    </row>
    <row r="27" spans="1:12">
      <c r="A27" s="49"/>
      <c r="B27" s="2"/>
      <c r="C27" s="2"/>
      <c r="D27" s="2" t="s">
        <v>5</v>
      </c>
      <c r="E27" s="2"/>
      <c r="F27" s="2"/>
      <c r="G27" s="5">
        <v>1000</v>
      </c>
      <c r="H27" s="5">
        <v>1000</v>
      </c>
      <c r="I27" s="5"/>
      <c r="J27" s="5"/>
      <c r="K27" s="5"/>
      <c r="L27" s="50"/>
    </row>
    <row r="28" spans="1:12" ht="14.25" thickBot="1">
      <c r="A28" s="39"/>
      <c r="B28" s="40"/>
      <c r="C28" s="40"/>
      <c r="D28" s="40" t="s">
        <v>27</v>
      </c>
      <c r="E28" s="40"/>
      <c r="F28" s="40"/>
      <c r="G28" s="44">
        <v>2000</v>
      </c>
      <c r="H28" s="44">
        <v>2000</v>
      </c>
      <c r="I28" s="44"/>
      <c r="J28" s="44"/>
      <c r="K28" s="44"/>
      <c r="L28" s="52"/>
    </row>
    <row r="29" spans="1:12">
      <c r="A29" s="34">
        <v>8</v>
      </c>
      <c r="B29" s="35">
        <v>5</v>
      </c>
      <c r="C29" s="35"/>
      <c r="D29" s="35" t="s">
        <v>30</v>
      </c>
      <c r="E29" s="35"/>
      <c r="F29" s="35"/>
      <c r="G29" s="37"/>
      <c r="H29" s="37"/>
      <c r="I29" s="37">
        <v>20000</v>
      </c>
      <c r="J29" s="37" t="s">
        <v>16</v>
      </c>
      <c r="K29" s="37">
        <v>9000</v>
      </c>
      <c r="L29" s="48">
        <v>0</v>
      </c>
    </row>
    <row r="30" spans="1:12">
      <c r="A30" s="49"/>
      <c r="B30" s="2"/>
      <c r="C30" s="2"/>
      <c r="D30" s="2" t="s">
        <v>5</v>
      </c>
      <c r="E30" s="2"/>
      <c r="F30" s="2"/>
      <c r="G30" s="5">
        <v>1000</v>
      </c>
      <c r="H30" s="5">
        <v>1000</v>
      </c>
      <c r="I30" s="5"/>
      <c r="J30" s="5"/>
      <c r="K30" s="5"/>
      <c r="L30" s="50"/>
    </row>
    <row r="31" spans="1:12" ht="14.25" thickBot="1">
      <c r="A31" s="39"/>
      <c r="B31" s="40"/>
      <c r="C31" s="40"/>
      <c r="D31" s="40" t="s">
        <v>27</v>
      </c>
      <c r="E31" s="40"/>
      <c r="F31" s="40"/>
      <c r="G31" s="44">
        <v>3000</v>
      </c>
      <c r="H31" s="44">
        <v>3000</v>
      </c>
      <c r="I31" s="44"/>
      <c r="J31" s="44"/>
      <c r="K31" s="44"/>
      <c r="L31" s="52"/>
    </row>
    <row r="32" spans="1:12">
      <c r="A32" s="34">
        <v>9</v>
      </c>
      <c r="B32" s="35">
        <v>6</v>
      </c>
      <c r="C32" s="35"/>
      <c r="D32" s="35" t="s">
        <v>17</v>
      </c>
      <c r="E32" s="35"/>
      <c r="F32" s="35"/>
      <c r="G32" s="37"/>
      <c r="H32" s="37"/>
      <c r="I32" s="37">
        <v>20000</v>
      </c>
      <c r="J32" s="37"/>
      <c r="K32" s="37"/>
      <c r="L32" s="48"/>
    </row>
    <row r="33" spans="1:14">
      <c r="A33" s="49"/>
      <c r="B33" s="2"/>
      <c r="C33" s="2"/>
      <c r="D33" s="2" t="s">
        <v>27</v>
      </c>
      <c r="E33" s="2"/>
      <c r="F33" s="2"/>
      <c r="G33" s="5">
        <v>2000</v>
      </c>
      <c r="H33" s="5">
        <v>2000</v>
      </c>
      <c r="I33" s="5"/>
      <c r="J33" s="5"/>
      <c r="K33" s="5"/>
      <c r="L33" s="50"/>
    </row>
    <row r="34" spans="1:14" ht="14.25" thickBot="1">
      <c r="A34" s="39"/>
      <c r="B34" s="40"/>
      <c r="C34" s="40" t="s">
        <v>13</v>
      </c>
      <c r="D34" s="40" t="s">
        <v>19</v>
      </c>
      <c r="E34" s="40"/>
      <c r="F34" s="40"/>
      <c r="G34" s="44">
        <v>0</v>
      </c>
      <c r="H34" s="44">
        <v>1820</v>
      </c>
      <c r="I34" s="44">
        <v>20000</v>
      </c>
      <c r="J34" s="64" t="s">
        <v>49</v>
      </c>
      <c r="K34" s="44">
        <v>9000</v>
      </c>
      <c r="L34" s="56">
        <v>0</v>
      </c>
    </row>
    <row r="35" spans="1:14">
      <c r="A35" s="34">
        <v>10</v>
      </c>
      <c r="B35" s="35">
        <v>7</v>
      </c>
      <c r="C35" s="35" t="s">
        <v>13</v>
      </c>
      <c r="D35" s="35" t="s">
        <v>50</v>
      </c>
      <c r="E35" s="35"/>
      <c r="F35" s="35"/>
      <c r="G35" s="37">
        <v>2000</v>
      </c>
      <c r="H35" s="37">
        <v>2000</v>
      </c>
      <c r="I35" s="37">
        <v>20000</v>
      </c>
      <c r="J35" s="37" t="s">
        <v>24</v>
      </c>
      <c r="K35" s="37">
        <v>9000</v>
      </c>
      <c r="L35" s="48">
        <v>0</v>
      </c>
    </row>
    <row r="36" spans="1:14">
      <c r="A36" s="49"/>
      <c r="B36" s="2"/>
      <c r="C36" s="2"/>
      <c r="D36" s="2" t="s">
        <v>47</v>
      </c>
      <c r="E36" s="11"/>
      <c r="F36" s="12"/>
      <c r="G36" s="5"/>
      <c r="H36" s="5">
        <v>12800</v>
      </c>
      <c r="I36" s="2"/>
      <c r="J36" s="5"/>
      <c r="K36" s="5"/>
      <c r="L36" s="50"/>
    </row>
    <row r="37" spans="1:14" ht="14.25" thickBot="1">
      <c r="A37" s="39"/>
      <c r="B37" s="40"/>
      <c r="C37" s="40"/>
      <c r="D37" s="40" t="s">
        <v>48</v>
      </c>
      <c r="E37" s="65"/>
      <c r="F37" s="66"/>
      <c r="G37" s="44"/>
      <c r="H37" s="67">
        <v>9440</v>
      </c>
      <c r="I37" s="40"/>
      <c r="J37" s="44"/>
      <c r="K37" s="44"/>
      <c r="L37" s="52"/>
    </row>
    <row r="38" spans="1:14" ht="14.25" thickBot="1">
      <c r="A38" s="69">
        <v>11</v>
      </c>
      <c r="B38" s="70"/>
      <c r="C38" s="70"/>
      <c r="D38" s="70"/>
      <c r="E38" s="129" t="s">
        <v>18</v>
      </c>
      <c r="F38" s="130"/>
      <c r="G38" s="71"/>
      <c r="H38" s="71"/>
      <c r="I38" s="71">
        <v>15000</v>
      </c>
      <c r="J38" s="71"/>
      <c r="K38" s="71"/>
      <c r="L38" s="72"/>
    </row>
    <row r="39" spans="1:14">
      <c r="A39" s="32" t="s">
        <v>102</v>
      </c>
      <c r="B39" s="32" t="s">
        <v>59</v>
      </c>
      <c r="C39" s="32" t="s">
        <v>60</v>
      </c>
      <c r="D39" s="33">
        <v>1000</v>
      </c>
      <c r="E39" s="33">
        <v>9</v>
      </c>
      <c r="F39" s="68" t="s">
        <v>101</v>
      </c>
      <c r="G39" s="33"/>
      <c r="H39" s="33"/>
      <c r="I39" s="33">
        <f>D39*E39</f>
        <v>9000</v>
      </c>
      <c r="J39" s="32"/>
      <c r="K39" s="32"/>
      <c r="L39" s="33"/>
    </row>
    <row r="40" spans="1:14">
      <c r="A40" s="2"/>
      <c r="B40" s="2"/>
      <c r="C40" s="2" t="s">
        <v>61</v>
      </c>
      <c r="D40" s="5">
        <v>1500</v>
      </c>
      <c r="E40" s="5">
        <v>9</v>
      </c>
      <c r="F40" s="68" t="s">
        <v>101</v>
      </c>
      <c r="G40" s="5"/>
      <c r="H40" s="5"/>
      <c r="I40" s="5">
        <f>D40*E40</f>
        <v>13500</v>
      </c>
      <c r="J40" s="2"/>
      <c r="K40" s="2"/>
      <c r="L40" s="5"/>
    </row>
    <row r="41" spans="1:14">
      <c r="A41" s="2"/>
      <c r="B41" s="2"/>
      <c r="C41" s="2" t="s">
        <v>62</v>
      </c>
      <c r="D41" s="5">
        <v>2000</v>
      </c>
      <c r="E41" s="5">
        <v>10</v>
      </c>
      <c r="F41" s="68" t="s">
        <v>101</v>
      </c>
      <c r="G41" s="5"/>
      <c r="H41" s="5"/>
      <c r="I41" s="5">
        <f>D41*E41</f>
        <v>20000</v>
      </c>
      <c r="J41" s="2"/>
      <c r="K41" s="2"/>
      <c r="L41" s="5"/>
    </row>
    <row r="42" spans="1:14">
      <c r="A42" s="2"/>
      <c r="B42" s="2"/>
      <c r="C42" s="2"/>
      <c r="D42" s="2" t="s">
        <v>23</v>
      </c>
      <c r="E42" s="2"/>
      <c r="F42" s="2"/>
      <c r="G42" s="5">
        <v>37800</v>
      </c>
      <c r="H42" s="5"/>
      <c r="I42" s="5"/>
      <c r="J42" s="5"/>
      <c r="K42" s="5"/>
      <c r="L42" s="5"/>
    </row>
    <row r="43" spans="1:14">
      <c r="A43" s="2"/>
      <c r="B43" s="2"/>
      <c r="C43" s="5" t="s">
        <v>28</v>
      </c>
      <c r="D43" s="5"/>
      <c r="E43" s="5"/>
      <c r="F43" s="5"/>
      <c r="G43" s="5">
        <f t="shared" ref="G43:L43" si="0">SUM(G6:G42)</f>
        <v>69200</v>
      </c>
      <c r="H43" s="5">
        <f t="shared" si="0"/>
        <v>90920</v>
      </c>
      <c r="I43" s="5">
        <f t="shared" si="0"/>
        <v>271500</v>
      </c>
      <c r="J43" s="5">
        <f t="shared" si="0"/>
        <v>0</v>
      </c>
      <c r="K43" s="5">
        <f t="shared" si="0"/>
        <v>90000</v>
      </c>
      <c r="L43" s="5">
        <f t="shared" si="0"/>
        <v>18000</v>
      </c>
    </row>
    <row r="46" spans="1:14">
      <c r="B46" s="2"/>
      <c r="C46" s="2"/>
      <c r="D46" s="2"/>
      <c r="E46" s="122" t="s">
        <v>99</v>
      </c>
      <c r="F46" s="122"/>
      <c r="G46" s="122"/>
      <c r="H46" s="122"/>
      <c r="I46" s="122"/>
      <c r="J46" s="122"/>
      <c r="K46" s="122"/>
      <c r="L46" s="122"/>
      <c r="M46" s="2"/>
      <c r="N46" s="2"/>
    </row>
    <row r="47" spans="1:14">
      <c r="B47" s="2"/>
      <c r="C47" s="2" t="s">
        <v>54</v>
      </c>
      <c r="D47" s="2"/>
      <c r="E47" s="2">
        <v>1</v>
      </c>
      <c r="F47" s="2">
        <v>2</v>
      </c>
      <c r="G47" s="2">
        <v>3</v>
      </c>
      <c r="H47" s="2">
        <v>4</v>
      </c>
      <c r="I47" s="2">
        <v>5</v>
      </c>
      <c r="J47" s="7">
        <v>6</v>
      </c>
      <c r="K47" s="7">
        <v>7</v>
      </c>
      <c r="L47" s="7">
        <v>8</v>
      </c>
      <c r="M47" s="7">
        <v>9</v>
      </c>
      <c r="N47" s="7">
        <v>10</v>
      </c>
    </row>
    <row r="48" spans="1:14">
      <c r="B48" s="2" t="s">
        <v>51</v>
      </c>
      <c r="C48" s="2" t="s">
        <v>98</v>
      </c>
      <c r="D48" s="2"/>
      <c r="E48" s="5">
        <f>G43+K43</f>
        <v>159200</v>
      </c>
      <c r="F48" s="5">
        <f>E48</f>
        <v>159200</v>
      </c>
      <c r="G48" s="5">
        <f t="shared" ref="G48:I48" si="1">F48</f>
        <v>159200</v>
      </c>
      <c r="H48" s="5">
        <f t="shared" si="1"/>
        <v>159200</v>
      </c>
      <c r="I48" s="18">
        <f t="shared" si="1"/>
        <v>159200</v>
      </c>
      <c r="J48" s="5">
        <f t="shared" ref="J48" si="2">I48</f>
        <v>159200</v>
      </c>
      <c r="K48" s="18">
        <f t="shared" ref="K48" si="3">J48</f>
        <v>159200</v>
      </c>
      <c r="L48" s="5">
        <f t="shared" ref="L48" si="4">K48</f>
        <v>159200</v>
      </c>
      <c r="M48" s="5">
        <f t="shared" ref="M48" si="5">L48</f>
        <v>159200</v>
      </c>
      <c r="N48" s="5">
        <f t="shared" ref="N48" si="6">M48</f>
        <v>159200</v>
      </c>
    </row>
    <row r="49" spans="2:14">
      <c r="B49" s="2" t="s">
        <v>52</v>
      </c>
      <c r="C49" s="2" t="s">
        <v>97</v>
      </c>
      <c r="D49" s="2"/>
      <c r="E49" s="5">
        <f>H43+I43+L43</f>
        <v>380420</v>
      </c>
      <c r="F49" s="5">
        <f>E49/2</f>
        <v>190210</v>
      </c>
      <c r="G49" s="5">
        <f>E49/3</f>
        <v>126806.66666666667</v>
      </c>
      <c r="H49" s="5">
        <f>E49/4</f>
        <v>95105</v>
      </c>
      <c r="I49" s="18">
        <f>E49/5</f>
        <v>76084</v>
      </c>
      <c r="J49" s="19">
        <f>E49/6</f>
        <v>63403.333333333336</v>
      </c>
      <c r="K49" s="19">
        <f>E49/7</f>
        <v>54345.714285714283</v>
      </c>
      <c r="L49" s="19">
        <f>E49/8</f>
        <v>47552.5</v>
      </c>
      <c r="M49" s="19">
        <f>E49/9</f>
        <v>42268.888888888891</v>
      </c>
      <c r="N49" s="19">
        <f>E49/10</f>
        <v>38042</v>
      </c>
    </row>
    <row r="50" spans="2:14">
      <c r="B50" s="2"/>
      <c r="C50" s="2" t="s">
        <v>149</v>
      </c>
      <c r="D50" s="2"/>
      <c r="E50" s="5">
        <f t="shared" ref="E50:L50" si="7">SUM(E48:E49)</f>
        <v>539620</v>
      </c>
      <c r="F50" s="5">
        <f>SUM(F48:F49)</f>
        <v>349410</v>
      </c>
      <c r="G50" s="5">
        <f t="shared" si="7"/>
        <v>286006.66666666669</v>
      </c>
      <c r="H50" s="5">
        <f t="shared" si="7"/>
        <v>254305</v>
      </c>
      <c r="I50" s="5">
        <f t="shared" si="7"/>
        <v>235284</v>
      </c>
      <c r="J50" s="5">
        <f t="shared" si="7"/>
        <v>222603.33333333334</v>
      </c>
      <c r="K50" s="5">
        <f t="shared" si="7"/>
        <v>213545.71428571429</v>
      </c>
      <c r="L50" s="5">
        <f t="shared" si="7"/>
        <v>206752.5</v>
      </c>
      <c r="M50" s="5">
        <f t="shared" ref="M50:N50" si="8">SUM(M48:M49)</f>
        <v>201468.88888888888</v>
      </c>
      <c r="N50" s="5">
        <f t="shared" si="8"/>
        <v>197242</v>
      </c>
    </row>
    <row r="51" spans="2:14">
      <c r="B51" s="2" t="s">
        <v>53</v>
      </c>
      <c r="C51" s="2"/>
      <c r="D51" s="2" t="s">
        <v>96</v>
      </c>
      <c r="E51" s="5">
        <f>E50*0.07</f>
        <v>37773.4</v>
      </c>
      <c r="F51" s="5">
        <f t="shared" ref="F51:L51" si="9">F50*0.07</f>
        <v>24458.7</v>
      </c>
      <c r="G51" s="5">
        <f t="shared" si="9"/>
        <v>20020.466666666671</v>
      </c>
      <c r="H51" s="5">
        <f t="shared" si="9"/>
        <v>17801.350000000002</v>
      </c>
      <c r="I51" s="5">
        <f t="shared" si="9"/>
        <v>16469.88</v>
      </c>
      <c r="J51" s="5">
        <f t="shared" si="9"/>
        <v>15582.233333333335</v>
      </c>
      <c r="K51" s="5">
        <f t="shared" si="9"/>
        <v>14948.200000000003</v>
      </c>
      <c r="L51" s="5">
        <f t="shared" si="9"/>
        <v>14472.675000000001</v>
      </c>
      <c r="M51" s="5">
        <f t="shared" ref="M51:N51" si="10">M50*0.07</f>
        <v>14102.822222222223</v>
      </c>
      <c r="N51" s="5">
        <f t="shared" si="10"/>
        <v>13806.94</v>
      </c>
    </row>
    <row r="52" spans="2:14">
      <c r="B52" s="2"/>
      <c r="C52" s="2" t="s">
        <v>65</v>
      </c>
      <c r="D52" s="2"/>
      <c r="E52" s="19">
        <f>SUM(E50:E51)</f>
        <v>577393.4</v>
      </c>
      <c r="F52" s="19">
        <f t="shared" ref="F52:L52" si="11">SUM(F50:F51)</f>
        <v>373868.7</v>
      </c>
      <c r="G52" s="19">
        <f t="shared" si="11"/>
        <v>306027.13333333336</v>
      </c>
      <c r="H52" s="19">
        <f t="shared" si="11"/>
        <v>272106.34999999998</v>
      </c>
      <c r="I52" s="19">
        <f t="shared" si="11"/>
        <v>251753.88</v>
      </c>
      <c r="J52" s="19">
        <f t="shared" si="11"/>
        <v>238185.56666666668</v>
      </c>
      <c r="K52" s="19">
        <f t="shared" si="11"/>
        <v>228493.9142857143</v>
      </c>
      <c r="L52" s="19">
        <f t="shared" si="11"/>
        <v>221225.17499999999</v>
      </c>
      <c r="M52" s="19">
        <f t="shared" ref="M52:N52" si="12">SUM(M50:M51)</f>
        <v>215571.7111111111</v>
      </c>
      <c r="N52" s="19">
        <f t="shared" si="12"/>
        <v>211048.94</v>
      </c>
    </row>
    <row r="53" spans="2:14">
      <c r="B53" s="5"/>
      <c r="C53" s="5" t="s">
        <v>55</v>
      </c>
      <c r="D53" s="5"/>
      <c r="E53" s="5">
        <f>E52*1.2</f>
        <v>692872.08</v>
      </c>
      <c r="F53" s="5">
        <f t="shared" ref="F53:L53" si="13">F52*1.2</f>
        <v>448642.44</v>
      </c>
      <c r="G53" s="5">
        <f t="shared" si="13"/>
        <v>367232.56</v>
      </c>
      <c r="H53" s="5">
        <f t="shared" si="13"/>
        <v>326527.61999999994</v>
      </c>
      <c r="I53" s="5">
        <f t="shared" si="13"/>
        <v>302104.65600000002</v>
      </c>
      <c r="J53" s="5">
        <f t="shared" si="13"/>
        <v>285822.68</v>
      </c>
      <c r="K53" s="5">
        <f t="shared" si="13"/>
        <v>274192.69714285713</v>
      </c>
      <c r="L53" s="5">
        <f t="shared" si="13"/>
        <v>265470.20999999996</v>
      </c>
      <c r="M53" s="5">
        <f t="shared" ref="M53:N53" si="14">M52*1.2</f>
        <v>258686.05333333332</v>
      </c>
      <c r="N53" s="5">
        <f t="shared" si="14"/>
        <v>253258.728</v>
      </c>
    </row>
    <row r="54" spans="2:14">
      <c r="B54" s="5"/>
      <c r="C54" s="5" t="s">
        <v>64</v>
      </c>
      <c r="D54" s="5"/>
      <c r="E54" s="5">
        <f>E52*1.25</f>
        <v>721741.75</v>
      </c>
      <c r="F54" s="5">
        <f t="shared" ref="F54:L54" si="15">F52*1.25</f>
        <v>467335.875</v>
      </c>
      <c r="G54" s="5">
        <f t="shared" si="15"/>
        <v>382533.91666666669</v>
      </c>
      <c r="H54" s="5">
        <f t="shared" si="15"/>
        <v>340132.9375</v>
      </c>
      <c r="I54" s="5">
        <f t="shared" si="15"/>
        <v>314692.34999999998</v>
      </c>
      <c r="J54" s="5">
        <f t="shared" si="15"/>
        <v>297731.95833333337</v>
      </c>
      <c r="K54" s="5">
        <f t="shared" si="15"/>
        <v>285617.3928571429</v>
      </c>
      <c r="L54" s="5">
        <f t="shared" si="15"/>
        <v>276531.46875</v>
      </c>
      <c r="M54" s="5">
        <f t="shared" ref="M54:N54" si="16">M52*1.25</f>
        <v>269464.63888888888</v>
      </c>
      <c r="N54" s="5">
        <f t="shared" si="16"/>
        <v>263811.17499999999</v>
      </c>
    </row>
    <row r="55" spans="2:14">
      <c r="B55" s="2"/>
      <c r="C55" s="2" t="s">
        <v>56</v>
      </c>
      <c r="D55" s="2"/>
      <c r="E55" s="5">
        <f>E52*1.3</f>
        <v>750611.42</v>
      </c>
      <c r="F55" s="5">
        <f t="shared" ref="F55:L55" si="17">F52*1.3</f>
        <v>486029.31000000006</v>
      </c>
      <c r="G55" s="5">
        <f t="shared" si="17"/>
        <v>397835.27333333337</v>
      </c>
      <c r="H55" s="5">
        <f t="shared" si="17"/>
        <v>353738.255</v>
      </c>
      <c r="I55" s="5">
        <f t="shared" si="17"/>
        <v>327280.04399999999</v>
      </c>
      <c r="J55" s="5">
        <f t="shared" si="17"/>
        <v>309641.23666666669</v>
      </c>
      <c r="K55" s="5">
        <f t="shared" si="17"/>
        <v>297042.08857142861</v>
      </c>
      <c r="L55" s="5">
        <f t="shared" si="17"/>
        <v>287592.72749999998</v>
      </c>
      <c r="M55" s="5">
        <f t="shared" ref="M55:N55" si="18">M52*1.3</f>
        <v>280243.22444444447</v>
      </c>
      <c r="N55" s="5">
        <f t="shared" si="18"/>
        <v>274363.62200000003</v>
      </c>
    </row>
    <row r="56" spans="2:14">
      <c r="B56" s="13"/>
      <c r="C56" s="13"/>
      <c r="D56" s="13"/>
      <c r="E56" s="20"/>
      <c r="F56" s="20"/>
      <c r="G56" s="20"/>
      <c r="H56" s="20"/>
      <c r="I56" s="20"/>
      <c r="J56" s="20"/>
      <c r="K56" s="20"/>
      <c r="L56" s="20"/>
    </row>
    <row r="57" spans="2:14">
      <c r="B57" s="13"/>
      <c r="C57" s="13"/>
      <c r="D57" s="13"/>
      <c r="E57" s="20"/>
      <c r="F57" s="20"/>
      <c r="G57" s="20"/>
      <c r="H57" s="20"/>
      <c r="I57" s="20"/>
      <c r="J57" s="20"/>
      <c r="K57" s="20"/>
      <c r="L57" s="20"/>
    </row>
    <row r="58" spans="2:14" ht="14.25">
      <c r="B58" s="13"/>
      <c r="C58" s="13"/>
      <c r="D58" s="21" t="s">
        <v>66</v>
      </c>
      <c r="E58" s="22" t="s">
        <v>67</v>
      </c>
      <c r="F58" s="22"/>
      <c r="G58" s="22"/>
      <c r="H58" s="22"/>
      <c r="I58" s="22"/>
      <c r="J58" s="22"/>
      <c r="K58" s="22"/>
      <c r="L58" s="22"/>
    </row>
    <row r="59" spans="2:14" ht="14.25">
      <c r="B59" s="13"/>
      <c r="C59" s="13"/>
      <c r="D59" s="133" t="s">
        <v>68</v>
      </c>
      <c r="E59" s="133"/>
      <c r="F59" s="133"/>
      <c r="G59" s="133"/>
      <c r="H59" s="133"/>
      <c r="I59" s="133"/>
      <c r="J59" s="133"/>
      <c r="K59" s="133"/>
      <c r="L59" s="133"/>
    </row>
    <row r="60" spans="2:14">
      <c r="B60" s="13"/>
      <c r="C60" s="13"/>
      <c r="D60" s="13"/>
      <c r="E60" s="20"/>
      <c r="F60" s="20"/>
      <c r="G60" s="20"/>
      <c r="H60" s="20"/>
      <c r="I60" s="20"/>
      <c r="J60" s="20"/>
      <c r="K60" s="20"/>
      <c r="L60" s="20"/>
    </row>
    <row r="61" spans="2:14">
      <c r="B61" s="13"/>
      <c r="C61" s="13"/>
      <c r="D61" s="13"/>
      <c r="E61" s="20"/>
      <c r="F61" s="20"/>
      <c r="G61" s="20"/>
      <c r="H61" s="20"/>
      <c r="I61" s="20"/>
      <c r="J61" s="20"/>
      <c r="K61" s="20" t="s">
        <v>100</v>
      </c>
      <c r="L61" s="20"/>
      <c r="M61" s="13"/>
    </row>
    <row r="62" spans="2:14" ht="14.25" thickBot="1">
      <c r="B62" s="2"/>
      <c r="C62" s="2"/>
      <c r="D62" s="17" t="s">
        <v>57</v>
      </c>
      <c r="E62" s="122" t="s">
        <v>70</v>
      </c>
      <c r="F62" s="122"/>
      <c r="G62" s="128"/>
      <c r="H62" s="122"/>
      <c r="I62" s="122"/>
      <c r="J62" s="122"/>
      <c r="K62" s="122"/>
      <c r="L62" s="2"/>
      <c r="M62" s="2"/>
    </row>
    <row r="63" spans="2:14">
      <c r="B63" s="2"/>
      <c r="C63" s="2"/>
      <c r="D63" s="2">
        <v>1</v>
      </c>
      <c r="E63" s="2">
        <v>2</v>
      </c>
      <c r="F63" s="11">
        <v>3</v>
      </c>
      <c r="G63" s="28">
        <v>4</v>
      </c>
      <c r="H63" s="12">
        <v>5</v>
      </c>
      <c r="I63" s="7">
        <v>6</v>
      </c>
      <c r="J63" s="7">
        <v>7</v>
      </c>
      <c r="K63" s="7">
        <v>8</v>
      </c>
      <c r="L63" s="7">
        <v>9</v>
      </c>
      <c r="M63" s="7">
        <v>10</v>
      </c>
    </row>
    <row r="64" spans="2:14" ht="14.25">
      <c r="B64" s="87" t="s">
        <v>63</v>
      </c>
      <c r="C64" s="88"/>
      <c r="D64" s="94">
        <v>800000</v>
      </c>
      <c r="E64" s="94">
        <v>540000</v>
      </c>
      <c r="F64" s="95">
        <v>450000</v>
      </c>
      <c r="G64" s="96">
        <v>400000</v>
      </c>
      <c r="H64" s="97">
        <v>350000</v>
      </c>
      <c r="I64" s="94">
        <v>340000</v>
      </c>
      <c r="J64" s="94">
        <v>330000</v>
      </c>
      <c r="K64" s="94">
        <v>320000</v>
      </c>
      <c r="L64" s="94">
        <v>320000</v>
      </c>
      <c r="M64" s="94">
        <v>320000</v>
      </c>
    </row>
    <row r="65" spans="2:14" ht="14.25">
      <c r="B65" s="87"/>
      <c r="C65" s="88" t="s">
        <v>146</v>
      </c>
      <c r="D65" s="94">
        <f>D64*D63</f>
        <v>800000</v>
      </c>
      <c r="E65" s="94">
        <f t="shared" ref="E65:K65" si="19">E64*E63</f>
        <v>1080000</v>
      </c>
      <c r="F65" s="95">
        <f t="shared" si="19"/>
        <v>1350000</v>
      </c>
      <c r="G65" s="96">
        <f t="shared" si="19"/>
        <v>1600000</v>
      </c>
      <c r="H65" s="97">
        <f t="shared" si="19"/>
        <v>1750000</v>
      </c>
      <c r="I65" s="94">
        <f t="shared" si="19"/>
        <v>2040000</v>
      </c>
      <c r="J65" s="94">
        <f t="shared" si="19"/>
        <v>2310000</v>
      </c>
      <c r="K65" s="94">
        <f t="shared" si="19"/>
        <v>2560000</v>
      </c>
      <c r="L65" s="94">
        <f t="shared" ref="L65" si="20">L64*L63</f>
        <v>2880000</v>
      </c>
      <c r="M65" s="94">
        <f t="shared" ref="M65" si="21">M64*M63</f>
        <v>3200000</v>
      </c>
    </row>
    <row r="66" spans="2:14" ht="14.25">
      <c r="B66" s="87"/>
      <c r="C66" s="88" t="s">
        <v>148</v>
      </c>
      <c r="D66" s="94">
        <f>D63*E50</f>
        <v>539620</v>
      </c>
      <c r="E66" s="94">
        <f t="shared" ref="E66:I66" si="22">E63*F50</f>
        <v>698820</v>
      </c>
      <c r="F66" s="94">
        <f t="shared" si="22"/>
        <v>858020</v>
      </c>
      <c r="G66" s="94">
        <f t="shared" si="22"/>
        <v>1017220</v>
      </c>
      <c r="H66" s="94">
        <f t="shared" si="22"/>
        <v>1176420</v>
      </c>
      <c r="I66" s="94">
        <f t="shared" si="22"/>
        <v>1335620</v>
      </c>
      <c r="J66" s="94">
        <f>K50*J63</f>
        <v>1494820</v>
      </c>
      <c r="K66" s="94">
        <f>L50*K63</f>
        <v>1654020</v>
      </c>
      <c r="L66" s="94">
        <f>M50*L63</f>
        <v>1813220</v>
      </c>
      <c r="M66" s="94">
        <f>N50*M63</f>
        <v>1972420</v>
      </c>
    </row>
    <row r="67" spans="2:14" ht="14.25">
      <c r="B67" s="87" t="s">
        <v>147</v>
      </c>
      <c r="C67" s="88" t="s">
        <v>150</v>
      </c>
      <c r="D67" s="94">
        <f>D66*1.1</f>
        <v>593582</v>
      </c>
      <c r="E67" s="94">
        <f t="shared" ref="E67:M67" si="23">E66*1.1</f>
        <v>768702.00000000012</v>
      </c>
      <c r="F67" s="94">
        <f t="shared" si="23"/>
        <v>943822.00000000012</v>
      </c>
      <c r="G67" s="94">
        <f t="shared" si="23"/>
        <v>1118942</v>
      </c>
      <c r="H67" s="94">
        <f t="shared" si="23"/>
        <v>1294062</v>
      </c>
      <c r="I67" s="94">
        <f t="shared" si="23"/>
        <v>1469182.0000000002</v>
      </c>
      <c r="J67" s="94">
        <f t="shared" si="23"/>
        <v>1644302.0000000002</v>
      </c>
      <c r="K67" s="94">
        <f t="shared" si="23"/>
        <v>1819422.0000000002</v>
      </c>
      <c r="L67" s="94">
        <f t="shared" si="23"/>
        <v>1994542.0000000002</v>
      </c>
      <c r="M67" s="94">
        <f t="shared" si="23"/>
        <v>2169662</v>
      </c>
    </row>
    <row r="68" spans="2:14" ht="14.25">
      <c r="B68" s="87"/>
      <c r="C68" s="88" t="s">
        <v>196</v>
      </c>
      <c r="D68" s="94">
        <f>D67*1.08</f>
        <v>641068.56000000006</v>
      </c>
      <c r="E68" s="94">
        <f t="shared" ref="E68:M68" si="24">E67*1.08</f>
        <v>830198.16000000015</v>
      </c>
      <c r="F68" s="94">
        <f t="shared" si="24"/>
        <v>1019327.7600000002</v>
      </c>
      <c r="G68" s="94">
        <f t="shared" si="24"/>
        <v>1208457.3600000001</v>
      </c>
      <c r="H68" s="94">
        <f t="shared" si="24"/>
        <v>1397586.9600000002</v>
      </c>
      <c r="I68" s="94">
        <f t="shared" si="24"/>
        <v>1586716.5600000003</v>
      </c>
      <c r="J68" s="94">
        <f t="shared" si="24"/>
        <v>1775846.1600000004</v>
      </c>
      <c r="K68" s="94">
        <f t="shared" si="24"/>
        <v>1964975.7600000005</v>
      </c>
      <c r="L68" s="94">
        <f t="shared" si="24"/>
        <v>2154105.3600000003</v>
      </c>
      <c r="M68" s="94">
        <f t="shared" si="24"/>
        <v>2343234.96</v>
      </c>
    </row>
    <row r="69" spans="2:14" ht="14.25">
      <c r="B69" s="87"/>
      <c r="C69" s="88" t="s">
        <v>151</v>
      </c>
      <c r="D69" s="94">
        <f>D65-D68</f>
        <v>158931.43999999994</v>
      </c>
      <c r="E69" s="94">
        <f t="shared" ref="E69:M69" si="25">E65-E68</f>
        <v>249801.83999999985</v>
      </c>
      <c r="F69" s="94">
        <f t="shared" si="25"/>
        <v>330672.23999999976</v>
      </c>
      <c r="G69" s="94">
        <f t="shared" si="25"/>
        <v>391542.6399999999</v>
      </c>
      <c r="H69" s="94">
        <f t="shared" si="25"/>
        <v>352413.0399999998</v>
      </c>
      <c r="I69" s="94">
        <f t="shared" si="25"/>
        <v>453283.43999999971</v>
      </c>
      <c r="J69" s="94">
        <f t="shared" si="25"/>
        <v>534153.83999999962</v>
      </c>
      <c r="K69" s="94">
        <f t="shared" si="25"/>
        <v>595024.23999999953</v>
      </c>
      <c r="L69" s="94">
        <f t="shared" si="25"/>
        <v>725894.63999999966</v>
      </c>
      <c r="M69" s="94">
        <f t="shared" si="25"/>
        <v>856765.04</v>
      </c>
    </row>
    <row r="70" spans="2:14" ht="14.25">
      <c r="B70" s="87"/>
      <c r="C70" s="88" t="s">
        <v>152</v>
      </c>
      <c r="D70" s="98">
        <f>D69/D65</f>
        <v>0.19866429999999993</v>
      </c>
      <c r="E70" s="98">
        <f t="shared" ref="E70:K70" si="26">E69/E65</f>
        <v>0.23129799999999986</v>
      </c>
      <c r="F70" s="99">
        <f t="shared" si="26"/>
        <v>0.24494239999999981</v>
      </c>
      <c r="G70" s="101">
        <f t="shared" si="26"/>
        <v>0.24471414999999994</v>
      </c>
      <c r="H70" s="100">
        <f t="shared" si="26"/>
        <v>0.2013788799999999</v>
      </c>
      <c r="I70" s="98">
        <f t="shared" si="26"/>
        <v>0.22219776470588221</v>
      </c>
      <c r="J70" s="98">
        <f t="shared" si="26"/>
        <v>0.2312354285714284</v>
      </c>
      <c r="K70" s="98">
        <f t="shared" si="26"/>
        <v>0.23243134374999982</v>
      </c>
      <c r="L70" s="98">
        <f t="shared" ref="L70" si="27">L69/L65</f>
        <v>0.25204674999999988</v>
      </c>
      <c r="M70" s="98">
        <f t="shared" ref="M70" si="28">M69/M65</f>
        <v>0.26773907499999999</v>
      </c>
      <c r="N70" s="115">
        <f>AVERAGE(D70:M70)</f>
        <v>0.23266480920273097</v>
      </c>
    </row>
    <row r="71" spans="2:14" ht="14.25">
      <c r="B71" s="87"/>
      <c r="C71" s="88"/>
      <c r="D71" s="89"/>
      <c r="E71" s="89"/>
      <c r="F71" s="90"/>
      <c r="G71" s="91"/>
      <c r="H71" s="92"/>
      <c r="I71" s="89"/>
      <c r="J71" s="89"/>
      <c r="K71" s="89"/>
      <c r="L71" s="89"/>
      <c r="M71" s="89"/>
    </row>
    <row r="72" spans="2:14">
      <c r="B72" s="88" t="s">
        <v>69</v>
      </c>
      <c r="C72" s="88"/>
      <c r="D72" s="93">
        <f>D65*0.05</f>
        <v>40000</v>
      </c>
      <c r="E72" s="93">
        <f>E65*0.05</f>
        <v>54000</v>
      </c>
      <c r="F72" s="93">
        <f>F65*0.05</f>
        <v>67500</v>
      </c>
      <c r="G72" s="93">
        <f t="shared" ref="G72:M72" si="29">G65*0.05</f>
        <v>80000</v>
      </c>
      <c r="H72" s="93">
        <f t="shared" si="29"/>
        <v>87500</v>
      </c>
      <c r="I72" s="93">
        <f t="shared" si="29"/>
        <v>102000</v>
      </c>
      <c r="J72" s="93">
        <f t="shared" si="29"/>
        <v>115500</v>
      </c>
      <c r="K72" s="93">
        <f t="shared" si="29"/>
        <v>128000</v>
      </c>
      <c r="L72" s="93">
        <f t="shared" si="29"/>
        <v>144000</v>
      </c>
      <c r="M72" s="93">
        <f t="shared" si="29"/>
        <v>160000</v>
      </c>
    </row>
    <row r="73" spans="2:14">
      <c r="B73" s="2"/>
      <c r="C73" s="2" t="s">
        <v>191</v>
      </c>
      <c r="D73" s="5">
        <f>D69-D72</f>
        <v>118931.43999999994</v>
      </c>
      <c r="E73" s="5">
        <f>E69-E72</f>
        <v>195801.83999999985</v>
      </c>
      <c r="F73" s="5">
        <f t="shared" ref="F73:M73" si="30">F69-F72</f>
        <v>263172.23999999976</v>
      </c>
      <c r="G73" s="5">
        <f t="shared" si="30"/>
        <v>311542.6399999999</v>
      </c>
      <c r="H73" s="5">
        <f t="shared" si="30"/>
        <v>264913.0399999998</v>
      </c>
      <c r="I73" s="5">
        <f t="shared" si="30"/>
        <v>351283.43999999971</v>
      </c>
      <c r="J73" s="5">
        <f t="shared" si="30"/>
        <v>418653.83999999962</v>
      </c>
      <c r="K73" s="5">
        <f t="shared" si="30"/>
        <v>467024.23999999953</v>
      </c>
      <c r="L73" s="5">
        <f t="shared" si="30"/>
        <v>581894.63999999966</v>
      </c>
      <c r="M73" s="5">
        <f t="shared" si="30"/>
        <v>696765.04</v>
      </c>
    </row>
    <row r="74" spans="2:14">
      <c r="D74" s="13"/>
      <c r="E74" s="13"/>
      <c r="F74" s="13"/>
      <c r="G74" s="13"/>
      <c r="H74" s="13"/>
      <c r="I74" s="13"/>
      <c r="J74" s="13"/>
      <c r="K74" s="13"/>
    </row>
    <row r="75" spans="2:14">
      <c r="D75" s="13"/>
      <c r="E75" s="13"/>
      <c r="F75" s="13"/>
      <c r="G75" s="13"/>
      <c r="H75" s="13"/>
      <c r="I75" s="13"/>
      <c r="J75" s="13"/>
      <c r="K75" s="13"/>
    </row>
    <row r="76" spans="2:14">
      <c r="D76" s="13"/>
      <c r="E76" s="13"/>
      <c r="F76" s="13"/>
      <c r="G76" s="13"/>
      <c r="H76" s="13"/>
      <c r="I76" s="13"/>
      <c r="J76" s="13"/>
      <c r="K76" s="13"/>
    </row>
    <row r="77" spans="2:14">
      <c r="D77" s="13"/>
      <c r="E77" s="13"/>
      <c r="F77" s="13"/>
      <c r="G77" s="13"/>
      <c r="H77" s="13"/>
      <c r="I77" s="13"/>
      <c r="J77" s="13"/>
      <c r="K77" s="13"/>
    </row>
    <row r="78" spans="2:14">
      <c r="D78" s="13"/>
      <c r="E78" s="13"/>
      <c r="F78" s="13"/>
      <c r="G78" s="13"/>
      <c r="H78" s="13"/>
      <c r="I78" s="13"/>
      <c r="J78" s="13"/>
      <c r="K78" s="13"/>
    </row>
    <row r="79" spans="2:14">
      <c r="D79" s="13"/>
      <c r="E79" s="13"/>
      <c r="F79" s="13"/>
      <c r="G79" s="13"/>
      <c r="H79" s="13"/>
      <c r="I79" s="13"/>
      <c r="J79" s="13"/>
      <c r="K79" s="13"/>
    </row>
    <row r="80" spans="2:14">
      <c r="D80" s="13"/>
      <c r="E80" s="13"/>
      <c r="F80" s="13"/>
      <c r="G80" s="13"/>
      <c r="H80" s="13"/>
      <c r="I80" s="13"/>
      <c r="J80" s="13"/>
      <c r="K80" s="13"/>
    </row>
    <row r="81" spans="3:11">
      <c r="D81" s="13"/>
      <c r="E81" s="13"/>
      <c r="F81" s="13"/>
      <c r="G81" s="13"/>
      <c r="H81" s="13"/>
      <c r="I81" s="13"/>
      <c r="J81" s="13"/>
      <c r="K81" s="13"/>
    </row>
    <row r="82" spans="3:11">
      <c r="D82" s="13"/>
      <c r="E82" s="13"/>
      <c r="F82" s="13"/>
      <c r="G82" s="13"/>
      <c r="H82" s="13"/>
      <c r="I82" s="13"/>
      <c r="J82" s="13"/>
      <c r="K82" s="13"/>
    </row>
    <row r="83" spans="3:11" ht="14.25">
      <c r="C83" t="s">
        <v>71</v>
      </c>
      <c r="D83" t="s">
        <v>72</v>
      </c>
      <c r="F83" s="2" t="s">
        <v>73</v>
      </c>
      <c r="G83" s="23" t="s">
        <v>74</v>
      </c>
    </row>
    <row r="84" spans="3:11" ht="14.25">
      <c r="F84" s="2" t="s">
        <v>75</v>
      </c>
      <c r="G84" s="24" t="s">
        <v>76</v>
      </c>
    </row>
    <row r="85" spans="3:11" ht="14.25">
      <c r="F85" s="2" t="s">
        <v>67</v>
      </c>
      <c r="G85" s="24" t="s">
        <v>77</v>
      </c>
    </row>
  </sheetData>
  <mergeCells count="5">
    <mergeCell ref="E62:K62"/>
    <mergeCell ref="E38:F38"/>
    <mergeCell ref="E6:F6"/>
    <mergeCell ref="E46:L46"/>
    <mergeCell ref="D59:L59"/>
  </mergeCells>
  <phoneticPr fontId="2"/>
  <pageMargins left="0.23622047244094491" right="0.23622047244094491" top="0.74803149606299213" bottom="0.74803149606299213" header="0.31496062992125984" footer="0.31496062992125984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総括表(10-15%モデル)</vt:lpstr>
      <vt:lpstr>総括表(現行価格)</vt:lpstr>
      <vt:lpstr>総括表(20%モデル)</vt:lpstr>
      <vt:lpstr>8日コース</vt:lpstr>
      <vt:lpstr>９日コース</vt:lpstr>
      <vt:lpstr>11日コース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yonehara ryozo</dc:creator>
  <cp:lastModifiedBy>RYOZO  YONEHARA</cp:lastModifiedBy>
  <cp:lastPrinted>2013-12-15T11:59:28Z</cp:lastPrinted>
  <dcterms:created xsi:type="dcterms:W3CDTF">2013-09-28T22:59:00Z</dcterms:created>
  <dcterms:modified xsi:type="dcterms:W3CDTF">2013-12-16T09:57:13Z</dcterms:modified>
</cp:coreProperties>
</file>